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Raumbelegung\Formulare Neu\"/>
    </mc:Choice>
  </mc:AlternateContent>
  <xr:revisionPtr revIDLastSave="0" documentId="13_ncr:1_{206F8DB0-1A82-40EC-A0DE-96FF0430B52F}" xr6:coauthVersionLast="47" xr6:coauthVersionMax="47" xr10:uidLastSave="{00000000-0000-0000-0000-000000000000}"/>
  <workbookProtection workbookAlgorithmName="SHA-512" workbookHashValue="IEhWFJBz/jkZ3sPpdrDKOVf/IB0EOw9fN6HakI2Tjj23s7r/8u9fUwkFEL+x/kz8jyrzD4Y0buObHJA3F4EkKg==" workbookSaltValue="qp2upIMW8t1ggCsgreNOaQ==" workbookSpinCount="100000" lockStructure="1"/>
  <bookViews>
    <workbookView xWindow="-120" yWindow="-120" windowWidth="29040" windowHeight="17640" xr2:uid="{00000000-000D-0000-FFFF-FFFF00000000}"/>
    <workbookView visibility="hidden" xWindow="-120" yWindow="-120" windowWidth="29040" windowHeight="17640" xr2:uid="{FD7B2936-972A-A74B-A6C9-CF917AE5F1C5}"/>
  </bookViews>
  <sheets>
    <sheet name="Antrag" sheetId="1" r:id="rId1"/>
    <sheet name="Benutzungsbewilligung" sheetId="5" state="hidden" r:id="rId2"/>
    <sheet name="Benutzungsrapport" sheetId="3" state="hidden" r:id="rId3"/>
    <sheet name="Tarife" sheetId="2" state="hidden" r:id="rId4"/>
  </sheets>
  <definedNames>
    <definedName name="_xlnm.Print_Area" localSheetId="0">Antrag!$A$1:$J$42</definedName>
    <definedName name="_xlnm.Print_Area" localSheetId="1">Benutzungsbewilligung!$A$1:$J$49</definedName>
    <definedName name="_xlnm.Print_Area" localSheetId="2">Benutzungsrapport!$A$1:$J$44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D7" i="5" s="1"/>
  <c r="J27" i="1"/>
  <c r="D8" i="5" s="1"/>
  <c r="J28" i="1"/>
  <c r="D9" i="3" s="1"/>
  <c r="J29" i="1"/>
  <c r="J30" i="1"/>
  <c r="J32" i="1"/>
  <c r="J33" i="1"/>
  <c r="J34" i="1"/>
  <c r="J35" i="1"/>
  <c r="J23" i="1"/>
  <c r="D4" i="3" s="1"/>
  <c r="J24" i="1"/>
  <c r="D5" i="5" s="1"/>
  <c r="P2" i="2"/>
  <c r="A20" i="3" s="1"/>
  <c r="F17" i="3"/>
  <c r="F17" i="5"/>
  <c r="G8" i="2"/>
  <c r="F8" i="2" s="1"/>
  <c r="I27" i="3"/>
  <c r="I23" i="5"/>
  <c r="I17" i="1"/>
  <c r="D11" i="3"/>
  <c r="D12" i="5"/>
  <c r="F16" i="3"/>
  <c r="F15" i="3"/>
  <c r="F16" i="5"/>
  <c r="F15" i="5"/>
  <c r="J25" i="1"/>
  <c r="D6" i="3" s="1"/>
  <c r="F10" i="2"/>
  <c r="A19" i="3" s="1"/>
  <c r="F11" i="2"/>
  <c r="F12" i="2"/>
  <c r="A21" i="5" s="1"/>
  <c r="F13" i="2"/>
  <c r="A22" i="5" s="1"/>
  <c r="G7" i="2"/>
  <c r="F7" i="2" s="1"/>
  <c r="G6" i="2"/>
  <c r="F6" i="2" s="1"/>
  <c r="M4" i="2"/>
  <c r="M3" i="2" s="1"/>
  <c r="D6" i="2"/>
  <c r="D7" i="2"/>
  <c r="D9" i="2"/>
  <c r="D5" i="2"/>
  <c r="D11" i="5"/>
  <c r="D7" i="3"/>
  <c r="D10" i="5"/>
  <c r="I36" i="3"/>
  <c r="I35" i="3"/>
  <c r="I34" i="3"/>
  <c r="D10" i="3"/>
  <c r="I24" i="3"/>
  <c r="I25" i="3"/>
  <c r="I26" i="3"/>
  <c r="I23" i="3"/>
  <c r="J3" i="2"/>
  <c r="F2" i="2"/>
  <c r="H10" i="2" s="1"/>
  <c r="F9" i="2"/>
  <c r="A18" i="3" s="1"/>
  <c r="F5" i="2"/>
  <c r="A14" i="3" s="1"/>
  <c r="A14" i="5" l="1"/>
  <c r="I10" i="2"/>
  <c r="A19" i="5"/>
  <c r="F17" i="2"/>
  <c r="F18" i="2" s="1"/>
  <c r="F13" i="1" s="1"/>
  <c r="D8" i="3"/>
  <c r="A16" i="3"/>
  <c r="A16" i="5"/>
  <c r="D4" i="5"/>
  <c r="D9" i="5"/>
  <c r="J9" i="2"/>
  <c r="A18" i="5"/>
  <c r="J10" i="2"/>
  <c r="J12" i="2"/>
  <c r="J7" i="2"/>
  <c r="F20" i="2"/>
  <c r="F8" i="1" s="1"/>
  <c r="A24" i="5"/>
  <c r="J8" i="2"/>
  <c r="A17" i="3"/>
  <c r="A17" i="5"/>
  <c r="D5" i="3"/>
  <c r="M6" i="2"/>
  <c r="M5" i="2"/>
  <c r="M10" i="2"/>
  <c r="M9" i="2"/>
  <c r="M8" i="2"/>
  <c r="L4" i="2"/>
  <c r="M7" i="2"/>
  <c r="A15" i="3"/>
  <c r="A15" i="5"/>
  <c r="J11" i="2"/>
  <c r="H7" i="2"/>
  <c r="J13" i="2"/>
  <c r="H8" i="2"/>
  <c r="A20" i="5"/>
  <c r="D6" i="5"/>
  <c r="H13" i="2"/>
  <c r="I13" i="2" s="1"/>
  <c r="H11" i="2"/>
  <c r="I11" i="2" s="1"/>
  <c r="J6" i="2"/>
  <c r="H12" i="2"/>
  <c r="I12" i="2" s="1"/>
  <c r="K12" i="2" s="1"/>
  <c r="H6" i="2"/>
  <c r="I6" i="2" s="1"/>
  <c r="K6" i="2" s="1"/>
  <c r="J5" i="2"/>
  <c r="H9" i="2"/>
  <c r="H5" i="2"/>
  <c r="N10" i="2" l="1"/>
  <c r="K10" i="2"/>
  <c r="H19" i="3" s="1"/>
  <c r="K11" i="2"/>
  <c r="H13" i="1" s="1"/>
  <c r="K13" i="2"/>
  <c r="O13" i="2" s="1"/>
  <c r="H21" i="5"/>
  <c r="L12" i="2"/>
  <c r="H14" i="1"/>
  <c r="O12" i="2"/>
  <c r="L6" i="2"/>
  <c r="H14" i="3"/>
  <c r="H7" i="1"/>
  <c r="I5" i="2"/>
  <c r="K5" i="2" s="1"/>
  <c r="H14" i="5"/>
  <c r="H11" i="1"/>
  <c r="H18" i="3"/>
  <c r="I9" i="2"/>
  <c r="N9" i="2" s="1"/>
  <c r="H18" i="5"/>
  <c r="H15" i="3"/>
  <c r="H8" i="1"/>
  <c r="H15" i="5"/>
  <c r="H10" i="1"/>
  <c r="H17" i="5"/>
  <c r="H17" i="3"/>
  <c r="I8" i="2"/>
  <c r="K8" i="2" s="1"/>
  <c r="N6" i="2"/>
  <c r="O6" i="2" s="1"/>
  <c r="H9" i="1"/>
  <c r="H16" i="5"/>
  <c r="I7" i="2"/>
  <c r="K7" i="2" s="1"/>
  <c r="H16" i="3"/>
  <c r="L10" i="2" l="1"/>
  <c r="O10" i="2" s="1"/>
  <c r="H19" i="5"/>
  <c r="H12" i="1"/>
  <c r="L11" i="2"/>
  <c r="H22" i="5"/>
  <c r="H20" i="5"/>
  <c r="O11" i="2"/>
  <c r="I13" i="1" s="1"/>
  <c r="L13" i="2"/>
  <c r="K9" i="2"/>
  <c r="O9" i="2" s="1"/>
  <c r="H15" i="1"/>
  <c r="N5" i="2"/>
  <c r="N7" i="2"/>
  <c r="I8" i="1"/>
  <c r="I15" i="3"/>
  <c r="I15" i="5"/>
  <c r="I15" i="1"/>
  <c r="I22" i="5"/>
  <c r="L5" i="2"/>
  <c r="L8" i="2"/>
  <c r="I21" i="5"/>
  <c r="I14" i="1"/>
  <c r="L7" i="2"/>
  <c r="N8" i="2"/>
  <c r="O8" i="2" s="1"/>
  <c r="O5" i="2" l="1"/>
  <c r="I7" i="1" s="1"/>
  <c r="O15" i="2"/>
  <c r="O7" i="2"/>
  <c r="I9" i="1" s="1"/>
  <c r="I12" i="1"/>
  <c r="I19" i="3"/>
  <c r="I19" i="5"/>
  <c r="I20" i="5"/>
  <c r="I10" i="1"/>
  <c r="I17" i="3"/>
  <c r="I17" i="5"/>
  <c r="I11" i="1"/>
  <c r="I18" i="5"/>
  <c r="I18" i="3"/>
  <c r="I14" i="5" l="1"/>
  <c r="I14" i="3"/>
  <c r="I20" i="3"/>
  <c r="I24" i="5"/>
  <c r="I18" i="1"/>
  <c r="O16" i="2"/>
  <c r="I25" i="5" s="1"/>
  <c r="I16" i="5"/>
  <c r="I16" i="3"/>
  <c r="I19" i="1" l="1"/>
  <c r="I38" i="3"/>
</calcChain>
</file>

<file path=xl/sharedStrings.xml><?xml version="1.0" encoding="utf-8"?>
<sst xmlns="http://schemas.openxmlformats.org/spreadsheetml/2006/main" count="143" uniqueCount="94">
  <si>
    <t>Ortsansässige</t>
  </si>
  <si>
    <t>Total</t>
  </si>
  <si>
    <t>Datum des Anlasses:</t>
  </si>
  <si>
    <t>Teilnehmer ca.:</t>
  </si>
  <si>
    <t>Bemerkungen:</t>
  </si>
  <si>
    <t>Datum:</t>
  </si>
  <si>
    <t>Veranstaltung:</t>
  </si>
  <si>
    <t>Veranstalter:</t>
  </si>
  <si>
    <t>Adresse:</t>
  </si>
  <si>
    <t>Tarif</t>
  </si>
  <si>
    <t>Betrag</t>
  </si>
  <si>
    <t>Kehricht</t>
  </si>
  <si>
    <t>35 Liter Sack à</t>
  </si>
  <si>
    <t>60 Liter Sack à</t>
  </si>
  <si>
    <t>110 Liter Sack à</t>
  </si>
  <si>
    <t>Container à</t>
  </si>
  <si>
    <t>Tarif 1</t>
  </si>
  <si>
    <t>Tarif 2</t>
  </si>
  <si>
    <t>E-Mail:</t>
  </si>
  <si>
    <t>-</t>
  </si>
  <si>
    <t>Rückforderung Beschädigungen</t>
  </si>
  <si>
    <t>Hauswartsentschädigung</t>
  </si>
  <si>
    <t>bis</t>
  </si>
  <si>
    <t>Std.</t>
  </si>
  <si>
    <t>Der Hauswart</t>
  </si>
  <si>
    <t xml:space="preserve">Kontaktperson: </t>
  </si>
  <si>
    <t>Schlüssel:</t>
  </si>
  <si>
    <t>Verteiler:</t>
  </si>
  <si>
    <t>Gemeinde Kaisten</t>
  </si>
  <si>
    <t>auswärtig</t>
  </si>
  <si>
    <t>Reservation von / bis:</t>
  </si>
  <si>
    <t>Rechnungsadresse (wenn von Gesuchsteller verschieden):</t>
  </si>
  <si>
    <t>Rechnungsstellung:</t>
  </si>
  <si>
    <t>Zeitraum:</t>
  </si>
  <si>
    <t>Nachstehende Person / Verein / Instutition stellt den Antrag, folgende Räume, Gerätschaften und / oder Anlagen der Gemeinde Kaisten für den eingegebenen Zeitraum benutzen zu dürfen:</t>
  </si>
  <si>
    <t>Voraussichtlicher Rechnungsbetrag ohne Zusatzkosten</t>
  </si>
  <si>
    <t>Grundlage: Gebührentarif des Benutzungsreglement für die Gemeindeanlagen und Benutzungsbewilligung der Gemeinde Kaisten</t>
  </si>
  <si>
    <t>Tag</t>
  </si>
  <si>
    <t>Einfachhalle inclusive 1 Garderobe</t>
  </si>
  <si>
    <t>Zusatzhalle 1 inclusive 1 Garderobe</t>
  </si>
  <si>
    <t>Garderobe</t>
  </si>
  <si>
    <t>Ortsansässig</t>
  </si>
  <si>
    <t>Abend</t>
  </si>
  <si>
    <t>Zusatztag</t>
  </si>
  <si>
    <t>Zusatztage:</t>
  </si>
  <si>
    <t>Sporthalle Hofstatt</t>
  </si>
  <si>
    <t>Aussenanlagen</t>
  </si>
  <si>
    <t>Trainingsplatz</t>
  </si>
  <si>
    <t>Rasenplatz</t>
  </si>
  <si>
    <t>Hartplatz</t>
  </si>
  <si>
    <t>*</t>
  </si>
  <si>
    <t>Cafeteria und Sitzungszimmer, Küche</t>
  </si>
  <si>
    <t xml:space="preserve"> Zusatztage</t>
  </si>
  <si>
    <t>Garderobe(n)</t>
  </si>
  <si>
    <t>Bearbeitungsgebühr, Strom, Wasser</t>
  </si>
  <si>
    <t>Telefon-Nr.:</t>
  </si>
  <si>
    <t>Auflagen und 
Bemerkungen</t>
  </si>
  <si>
    <t>(für neue Linie Alt/Enter)</t>
  </si>
  <si>
    <t>Schiedsrichtergarderobe(n)</t>
  </si>
  <si>
    <t>Schiedsrichtergarderobe</t>
  </si>
  <si>
    <t>Aussenanlagen benutzt?</t>
  </si>
  <si>
    <t>Aussenanlage fehlt?</t>
  </si>
  <si>
    <t>Anzahl Garderoben</t>
  </si>
  <si>
    <t>Gratisbenutzung</t>
  </si>
  <si>
    <t>Abzug Gratisbenutzung</t>
  </si>
  <si>
    <t>Datum</t>
  </si>
  <si>
    <t>Uhrzeit</t>
  </si>
  <si>
    <t>Die Gemeinde Kaisten erteilt die Bewilligung, nachfolgend bezeichnete Räume, Gerätschaften und/oder Anlagen der Gemeinde Kaisten für den eingegebenen Zeitraum gemäss geltendem Reglement zu benutzen.</t>
  </si>
  <si>
    <t>Einfachhalle inklusive 1 Garderobe</t>
  </si>
  <si>
    <t>Zusatzhalle(n) inklusive 1 Garderobe</t>
  </si>
  <si>
    <t>Zusatzhalle inklusive 1 Garderobe</t>
  </si>
  <si>
    <t>G.Zusatzt.</t>
  </si>
  <si>
    <t>Bitte mind. 1 Woche vor der Veranstaltung mit dem Hauswart Kontakt aufnehmen.</t>
  </si>
  <si>
    <t xml:space="preserve">     Hauswart</t>
  </si>
  <si>
    <t>Gesuchsteller / Veranstalter</t>
  </si>
  <si>
    <r>
      <t>Total der Rückforderungen</t>
    </r>
    <r>
      <rPr>
        <sz val="11"/>
        <color indexed="8"/>
        <rFont val="Arial"/>
        <family val="2"/>
        <scheme val="major"/>
      </rPr>
      <t xml:space="preserve"> (Rechnungsstellung durch die Finanzverwaltung)</t>
    </r>
  </si>
  <si>
    <r>
      <t>Cafeteria und Sitzungszimmer</t>
    </r>
    <r>
      <rPr>
        <sz val="10"/>
        <color theme="1"/>
        <rFont val="Arial"/>
        <family val="2"/>
        <scheme val="major"/>
      </rPr>
      <t xml:space="preserve"> (kein Abzug bei Gratisben.)</t>
    </r>
  </si>
  <si>
    <t>Allfällige Reinigungs- und Entsorgungsgebühren werden nach Aufwand zusätzlich in Rechnung gestellt.</t>
  </si>
  <si>
    <t xml:space="preserve">Die Kleinhandelsbewilligung für den Ausschank / Verkauf von Spirituosen muss bei der Gemeindekanzlei Kaisten eingeholt werden.
Verlängerung der Öffnungszeiten: Für die Bewilligung der Verlängerung ist der Gemeinderat zuständig. Das Gesuch muss im Voraus eingereicht werden. 
Flüssiggasanlagen: Der Veranstalter hat vor jedem Anlass nachzuweisen, dass der Betrieb der Flüssiggasanlagen sicher ist. Es dürfen nur kontrollierte Gasgeräte eingesetzt werden (gültige Vignette). Infos / zugelassene Kontrolleure unter: www.arbeitskreis-lpg.ch/service/verzeichnis/.
</t>
  </si>
  <si>
    <r>
      <t>Cafeteria und Sitzungszimmer</t>
    </r>
    <r>
      <rPr>
        <sz val="10"/>
        <color theme="1"/>
        <rFont val="Arial"/>
        <family val="2"/>
        <scheme val="minor"/>
      </rPr>
      <t xml:space="preserve"> (kein Abzug bei Gratisben.)</t>
    </r>
  </si>
  <si>
    <r>
      <t>Ihre Angaben -</t>
    </r>
    <r>
      <rPr>
        <sz val="11"/>
        <color theme="1"/>
        <rFont val="Arial"/>
        <family val="2"/>
        <scheme val="major"/>
      </rPr>
      <t xml:space="preserve"> bitte füllen Sie die grauen Felder aus</t>
    </r>
  </si>
  <si>
    <r>
      <t>Cafeteria und Sitzungszimmer</t>
    </r>
    <r>
      <rPr>
        <sz val="10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(kein Abzug bei Gratisben.)</t>
    </r>
  </si>
  <si>
    <t>Finanzverwaltung Gemeinde</t>
  </si>
  <si>
    <r>
      <rPr>
        <b/>
        <sz val="18"/>
        <color theme="8"/>
        <rFont val="Arial (Überschriften)"/>
      </rPr>
      <t>ANTRAG AUF BENUTZUNG</t>
    </r>
    <r>
      <rPr>
        <b/>
        <sz val="18"/>
        <color theme="1"/>
        <rFont val="Arial"/>
        <family val="2"/>
        <scheme val="major"/>
      </rPr>
      <t xml:space="preserve">
Sporthalle Hofstatt</t>
    </r>
  </si>
  <si>
    <r>
      <rPr>
        <b/>
        <sz val="18"/>
        <color theme="9"/>
        <rFont val="Arial"/>
        <family val="2"/>
      </rPr>
      <t>BEWILLIGUNG ZUR NUTZUNG</t>
    </r>
    <r>
      <rPr>
        <b/>
        <sz val="18"/>
        <color theme="1"/>
        <rFont val="Arial"/>
        <family val="2"/>
      </rPr>
      <t xml:space="preserve">
Sporthalle Hofstatt</t>
    </r>
  </si>
  <si>
    <r>
      <rPr>
        <b/>
        <sz val="18"/>
        <color theme="5" tint="-0.249977111117893"/>
        <rFont val="Arial (Überschriften)"/>
      </rPr>
      <t>BENUTZUNGSRAPPORT</t>
    </r>
    <r>
      <rPr>
        <b/>
        <sz val="18"/>
        <color theme="1"/>
        <rFont val="Arial"/>
        <family val="2"/>
        <scheme val="major"/>
      </rPr>
      <t xml:space="preserve">
Sporthalle Hofstatt</t>
    </r>
  </si>
  <si>
    <r>
      <t xml:space="preserve">Räume, Gerätschaften, Anlagen </t>
    </r>
    <r>
      <rPr>
        <sz val="12"/>
        <rFont val="Arial (Textkörper)"/>
      </rPr>
      <t>(Bitte Gewünschtes auswählen)</t>
    </r>
  </si>
  <si>
    <t>Bezeichnung des Anlasses:</t>
  </si>
  <si>
    <t>Ansprechperson:</t>
  </si>
  <si>
    <t>Telefon:</t>
  </si>
  <si>
    <r>
      <rPr>
        <b/>
        <sz val="11"/>
        <color rgb="FFC00000"/>
        <rFont val="Arial (Überschriften)"/>
      </rPr>
      <t xml:space="preserve">Bitte schicken Sie diesen Antrag im Excel-Format per E-Mail an raumbelegung@kaisten.ch
</t>
    </r>
    <r>
      <rPr>
        <sz val="11"/>
        <color theme="1"/>
        <rFont val="Arial"/>
        <family val="2"/>
        <scheme val="major"/>
      </rPr>
      <t xml:space="preserve">
</t>
    </r>
    <r>
      <rPr>
        <b/>
        <sz val="11"/>
        <color theme="1"/>
        <rFont val="Arial"/>
        <family val="2"/>
        <scheme val="major"/>
      </rPr>
      <t>Das Benützungsreglement finden Sie auf www.kaisten.ch</t>
    </r>
  </si>
  <si>
    <t>Gemeinde Kaisten, raumbelegung@kaisten.ch, Tel. 062 869 13 40</t>
  </si>
  <si>
    <t>Hauswart ---&gt;  Nexhmedin Kolgeci, Tel. 079 109 27 13</t>
  </si>
  <si>
    <t>Nexhmedin Kolgeci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</si>
</sst>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Wingdings 2"/>
      <family val="1"/>
      <charset val="2"/>
    </font>
    <font>
      <sz val="12"/>
      <color theme="0"/>
      <name val="Arial"/>
      <family val="2"/>
    </font>
    <font>
      <sz val="10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2"/>
      <color theme="1"/>
      <name val="Arial"/>
      <family val="2"/>
      <scheme val="major"/>
    </font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ajor"/>
    </font>
    <font>
      <b/>
      <sz val="11"/>
      <color indexed="8"/>
      <name val="Arial"/>
      <family val="2"/>
      <scheme val="major"/>
    </font>
    <font>
      <sz val="11"/>
      <color indexed="8"/>
      <name val="Arial"/>
      <family val="2"/>
      <scheme val="major"/>
    </font>
    <font>
      <b/>
      <sz val="11"/>
      <color rgb="FFFF0000"/>
      <name val="Arial"/>
      <family val="2"/>
      <scheme val="maj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color theme="9"/>
      <name val="Arial"/>
      <family val="2"/>
    </font>
    <font>
      <b/>
      <sz val="18"/>
      <color theme="8"/>
      <name val="Arial (Überschriften)"/>
    </font>
    <font>
      <b/>
      <sz val="11"/>
      <color rgb="FFC00000"/>
      <name val="Arial (Überschriften)"/>
    </font>
    <font>
      <b/>
      <sz val="18"/>
      <color theme="5" tint="-0.249977111117893"/>
      <name val="Arial (Überschriften)"/>
    </font>
    <font>
      <b/>
      <sz val="12"/>
      <name val="Arial (Textkörper)"/>
    </font>
    <font>
      <sz val="12"/>
      <color theme="1"/>
      <name val="Arial (Textkörper)"/>
    </font>
    <font>
      <sz val="12"/>
      <name val="Arial (Textkörper)"/>
    </font>
    <font>
      <sz val="10.5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right" vertical="center"/>
    </xf>
    <xf numFmtId="2" fontId="8" fillId="0" borderId="0" xfId="0" applyNumberFormat="1" applyFont="1" applyAlignment="1">
      <alignment horizontal="right"/>
    </xf>
    <xf numFmtId="0" fontId="9" fillId="0" borderId="0" xfId="0" applyFont="1"/>
    <xf numFmtId="0" fontId="3" fillId="2" borderId="0" xfId="0" applyFont="1" applyFill="1"/>
    <xf numFmtId="0" fontId="6" fillId="0" borderId="0" xfId="0" applyFont="1"/>
    <xf numFmtId="0" fontId="12" fillId="0" borderId="0" xfId="0" applyFont="1"/>
    <xf numFmtId="0" fontId="11" fillId="0" borderId="0" xfId="0" applyFont="1"/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2" fontId="10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 vertical="center"/>
    </xf>
    <xf numFmtId="0" fontId="11" fillId="4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14" fillId="2" borderId="0" xfId="0" applyFont="1" applyFill="1"/>
    <xf numFmtId="0" fontId="11" fillId="6" borderId="0" xfId="0" applyFont="1" applyFill="1"/>
    <xf numFmtId="0" fontId="11" fillId="0" borderId="9" xfId="0" applyFont="1" applyBorder="1" applyProtection="1">
      <protection locked="0" hidden="1"/>
    </xf>
    <xf numFmtId="0" fontId="11" fillId="0" borderId="10" xfId="0" applyFont="1" applyBorder="1" applyProtection="1">
      <protection locked="0" hidden="1"/>
    </xf>
    <xf numFmtId="0" fontId="11" fillId="4" borderId="8" xfId="0" applyFont="1" applyFill="1" applyBorder="1" applyProtection="1">
      <protection locked="0" hidden="1"/>
    </xf>
    <xf numFmtId="0" fontId="11" fillId="5" borderId="8" xfId="0" applyFont="1" applyFill="1" applyBorder="1" applyProtection="1">
      <protection locked="0" hidden="1"/>
    </xf>
    <xf numFmtId="0" fontId="0" fillId="6" borderId="8" xfId="0" applyFill="1" applyBorder="1" applyProtection="1">
      <protection locked="0" hidden="1"/>
    </xf>
    <xf numFmtId="0" fontId="11" fillId="7" borderId="0" xfId="0" applyFont="1" applyFill="1"/>
    <xf numFmtId="0" fontId="0" fillId="7" borderId="0" xfId="0" applyFill="1"/>
    <xf numFmtId="0" fontId="11" fillId="7" borderId="0" xfId="0" applyFont="1" applyFill="1" applyProtection="1">
      <protection locked="0" hidden="1"/>
    </xf>
    <xf numFmtId="0" fontId="15" fillId="2" borderId="0" xfId="0" applyFont="1" applyFill="1"/>
    <xf numFmtId="0" fontId="17" fillId="2" borderId="0" xfId="0" applyFont="1" applyFill="1" applyAlignment="1">
      <alignment horizontal="left" wrapText="1"/>
    </xf>
    <xf numFmtId="0" fontId="18" fillId="2" borderId="0" xfId="0" applyFont="1" applyFill="1"/>
    <xf numFmtId="0" fontId="19" fillId="2" borderId="0" xfId="0" applyFont="1" applyFill="1"/>
    <xf numFmtId="0" fontId="17" fillId="4" borderId="3" xfId="0" applyFont="1" applyFill="1" applyBorder="1" applyAlignment="1" applyProtection="1">
      <alignment horizontal="center" vertical="center"/>
      <protection locked="0" hidden="1"/>
    </xf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7" fillId="2" borderId="0" xfId="0" applyFont="1" applyFill="1" applyAlignment="1">
      <alignment vertical="center"/>
    </xf>
    <xf numFmtId="4" fontId="17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8" fillId="0" borderId="0" xfId="0" quotePrefix="1" applyFont="1" applyAlignment="1">
      <alignment horizontal="right"/>
    </xf>
    <xf numFmtId="0" fontId="19" fillId="2" borderId="0" xfId="0" applyFont="1" applyFill="1" applyAlignment="1">
      <alignment horizontal="left" wrapText="1"/>
    </xf>
    <xf numFmtId="0" fontId="22" fillId="2" borderId="0" xfId="0" applyFont="1" applyFill="1"/>
    <xf numFmtId="0" fontId="20" fillId="2" borderId="0" xfId="0" applyFont="1" applyFill="1"/>
    <xf numFmtId="4" fontId="20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top"/>
    </xf>
    <xf numFmtId="0" fontId="18" fillId="0" borderId="0" xfId="0" applyFont="1"/>
    <xf numFmtId="0" fontId="1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25" fillId="2" borderId="0" xfId="0" applyFont="1" applyFill="1"/>
    <xf numFmtId="2" fontId="17" fillId="2" borderId="0" xfId="0" applyNumberFormat="1" applyFont="1" applyFill="1"/>
    <xf numFmtId="0" fontId="20" fillId="2" borderId="0" xfId="0" applyFont="1" applyFill="1" applyAlignment="1">
      <alignment horizontal="left"/>
    </xf>
    <xf numFmtId="2" fontId="17" fillId="2" borderId="0" xfId="0" applyNumberFormat="1" applyFont="1" applyFill="1" applyProtection="1">
      <protection locked="0" hidden="1"/>
    </xf>
    <xf numFmtId="0" fontId="17" fillId="2" borderId="0" xfId="0" applyFont="1" applyFill="1" applyAlignment="1">
      <alignment horizontal="right"/>
    </xf>
    <xf numFmtId="0" fontId="17" fillId="3" borderId="2" xfId="0" applyFont="1" applyFill="1" applyBorder="1" applyProtection="1">
      <protection locked="0" hidden="1"/>
    </xf>
    <xf numFmtId="2" fontId="17" fillId="3" borderId="3" xfId="0" applyNumberFormat="1" applyFont="1" applyFill="1" applyBorder="1" applyAlignment="1" applyProtection="1">
      <alignment horizontal="right"/>
      <protection locked="0" hidden="1"/>
    </xf>
    <xf numFmtId="20" fontId="17" fillId="3" borderId="4" xfId="0" applyNumberFormat="1" applyFont="1" applyFill="1" applyBorder="1" applyProtection="1">
      <protection locked="0" hidden="1"/>
    </xf>
    <xf numFmtId="0" fontId="17" fillId="3" borderId="4" xfId="0" applyFont="1" applyFill="1" applyBorder="1" applyProtection="1">
      <protection locked="0" hidden="1"/>
    </xf>
    <xf numFmtId="2" fontId="17" fillId="3" borderId="3" xfId="0" applyNumberFormat="1" applyFont="1" applyFill="1" applyBorder="1" applyProtection="1">
      <protection locked="0" hidden="1"/>
    </xf>
    <xf numFmtId="0" fontId="27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2" fontId="17" fillId="2" borderId="1" xfId="0" applyNumberFormat="1" applyFont="1" applyFill="1" applyBorder="1"/>
    <xf numFmtId="0" fontId="15" fillId="0" borderId="0" xfId="0" applyFont="1"/>
    <xf numFmtId="0" fontId="24" fillId="0" borderId="0" xfId="0" applyFont="1" applyAlignment="1">
      <alignment horizontal="left"/>
    </xf>
    <xf numFmtId="14" fontId="17" fillId="2" borderId="0" xfId="0" applyNumberFormat="1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2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 applyProtection="1">
      <alignment horizontal="left" vertical="top" wrapText="1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0" fontId="1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2" fontId="17" fillId="2" borderId="5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8" fillId="2" borderId="0" xfId="0" applyFont="1" applyFill="1"/>
    <xf numFmtId="0" fontId="28" fillId="0" borderId="0" xfId="0" applyFont="1"/>
    <xf numFmtId="0" fontId="9" fillId="2" borderId="0" xfId="0" applyFont="1" applyFill="1" applyAlignment="1">
      <alignment horizontal="left"/>
    </xf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0" fontId="29" fillId="0" borderId="0" xfId="0" applyFont="1"/>
    <xf numFmtId="0" fontId="29" fillId="2" borderId="0" xfId="0" applyFont="1" applyFill="1" applyAlignment="1">
      <alignment vertical="center"/>
    </xf>
    <xf numFmtId="4" fontId="29" fillId="2" borderId="0" xfId="0" applyNumberFormat="1" applyFont="1" applyFill="1" applyAlignment="1">
      <alignment horizontal="right" vertical="center"/>
    </xf>
    <xf numFmtId="0" fontId="29" fillId="2" borderId="0" xfId="0" applyFont="1" applyFill="1"/>
    <xf numFmtId="0" fontId="28" fillId="2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29" fillId="2" borderId="0" xfId="0" applyFont="1" applyFill="1" applyAlignment="1">
      <alignment horizontal="center"/>
    </xf>
    <xf numFmtId="4" fontId="29" fillId="2" borderId="0" xfId="0" applyNumberFormat="1" applyFont="1" applyFill="1"/>
    <xf numFmtId="4" fontId="31" fillId="2" borderId="5" xfId="0" applyNumberFormat="1" applyFont="1" applyFill="1" applyBorder="1"/>
    <xf numFmtId="4" fontId="31" fillId="2" borderId="0" xfId="0" applyNumberFormat="1" applyFont="1" applyFill="1"/>
    <xf numFmtId="2" fontId="29" fillId="2" borderId="0" xfId="0" applyNumberFormat="1" applyFont="1" applyFill="1"/>
    <xf numFmtId="0" fontId="9" fillId="0" borderId="0" xfId="0" applyFont="1" applyAlignment="1">
      <alignment horizontal="left"/>
    </xf>
    <xf numFmtId="0" fontId="28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left" wrapText="1"/>
    </xf>
    <xf numFmtId="2" fontId="29" fillId="2" borderId="0" xfId="0" applyNumberFormat="1" applyFont="1" applyFill="1" applyAlignment="1">
      <alignment horizontal="right" vertical="center"/>
    </xf>
    <xf numFmtId="0" fontId="29" fillId="2" borderId="0" xfId="0" applyFont="1" applyFill="1" applyAlignment="1">
      <alignment horizontal="left"/>
    </xf>
    <xf numFmtId="0" fontId="33" fillId="2" borderId="0" xfId="0" applyFont="1" applyFill="1"/>
    <xf numFmtId="0" fontId="31" fillId="2" borderId="0" xfId="0" applyFont="1" applyFill="1"/>
    <xf numFmtId="0" fontId="28" fillId="0" borderId="0" xfId="0" applyFont="1" applyAlignment="1">
      <alignment horizontal="left" vertical="center"/>
    </xf>
    <xf numFmtId="0" fontId="28" fillId="8" borderId="18" xfId="0" applyFont="1" applyFill="1" applyBorder="1" applyAlignment="1">
      <alignment horizontal="left" vertical="center"/>
    </xf>
    <xf numFmtId="0" fontId="28" fillId="0" borderId="3" xfId="0" applyFont="1" applyBorder="1" applyProtection="1">
      <protection locked="0" hidden="1"/>
    </xf>
    <xf numFmtId="0" fontId="33" fillId="8" borderId="3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/>
    </xf>
    <xf numFmtId="0" fontId="15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49" fontId="15" fillId="2" borderId="0" xfId="0" applyNumberFormat="1" applyFont="1" applyFill="1" applyAlignment="1" applyProtection="1">
      <alignment horizontal="left"/>
      <protection hidden="1"/>
    </xf>
    <xf numFmtId="49" fontId="15" fillId="2" borderId="0" xfId="0" quotePrefix="1" applyNumberFormat="1" applyFont="1" applyFill="1" applyAlignment="1" applyProtection="1">
      <alignment horizontal="center"/>
      <protection hidden="1"/>
    </xf>
    <xf numFmtId="49" fontId="15" fillId="2" borderId="0" xfId="0" applyNumberFormat="1" applyFont="1" applyFill="1" applyAlignment="1" applyProtection="1">
      <alignment horizontal="left" vertical="center"/>
      <protection hidden="1"/>
    </xf>
    <xf numFmtId="49" fontId="15" fillId="2" borderId="0" xfId="0" quotePrefix="1" applyNumberFormat="1" applyFont="1" applyFill="1" applyAlignment="1" applyProtection="1">
      <alignment horizontal="center" vertical="center"/>
      <protection hidden="1"/>
    </xf>
    <xf numFmtId="0" fontId="18" fillId="0" borderId="1" xfId="0" applyFont="1" applyBorder="1"/>
    <xf numFmtId="2" fontId="20" fillId="9" borderId="0" xfId="0" applyNumberFormat="1" applyFont="1" applyFill="1" applyAlignment="1">
      <alignment horizontal="right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14" fontId="15" fillId="3" borderId="18" xfId="0" applyNumberFormat="1" applyFont="1" applyFill="1" applyBorder="1" applyAlignment="1">
      <alignment horizontal="left" vertical="center"/>
    </xf>
    <xf numFmtId="49" fontId="15" fillId="3" borderId="3" xfId="0" applyNumberFormat="1" applyFont="1" applyFill="1" applyBorder="1" applyAlignment="1" applyProtection="1">
      <alignment horizontal="left" vertical="center"/>
      <protection locked="0"/>
    </xf>
    <xf numFmtId="49" fontId="15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33" fillId="2" borderId="11" xfId="0" applyFont="1" applyFill="1" applyBorder="1"/>
    <xf numFmtId="0" fontId="33" fillId="2" borderId="12" xfId="0" applyFont="1" applyFill="1" applyBorder="1"/>
    <xf numFmtId="2" fontId="33" fillId="2" borderId="12" xfId="0" applyNumberFormat="1" applyFont="1" applyFill="1" applyBorder="1"/>
    <xf numFmtId="2" fontId="33" fillId="2" borderId="13" xfId="0" applyNumberFormat="1" applyFont="1" applyFill="1" applyBorder="1"/>
    <xf numFmtId="0" fontId="33" fillId="2" borderId="14" xfId="0" applyFont="1" applyFill="1" applyBorder="1" applyAlignment="1">
      <alignment horizontal="left"/>
    </xf>
    <xf numFmtId="0" fontId="33" fillId="2" borderId="1" xfId="0" applyFont="1" applyFill="1" applyBorder="1"/>
    <xf numFmtId="2" fontId="33" fillId="2" borderId="1" xfId="0" applyNumberFormat="1" applyFont="1" applyFill="1" applyBorder="1"/>
    <xf numFmtId="2" fontId="33" fillId="2" borderId="15" xfId="0" applyNumberFormat="1" applyFont="1" applyFill="1" applyBorder="1"/>
    <xf numFmtId="0" fontId="42" fillId="2" borderId="0" xfId="0" applyFont="1" applyFill="1"/>
    <xf numFmtId="0" fontId="43" fillId="2" borderId="0" xfId="0" applyFont="1" applyFill="1"/>
    <xf numFmtId="0" fontId="17" fillId="2" borderId="0" xfId="0" applyFont="1" applyFill="1" applyAlignment="1">
      <alignment horizontal="left" vertical="top"/>
    </xf>
    <xf numFmtId="0" fontId="28" fillId="8" borderId="16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28" fillId="8" borderId="17" xfId="0" applyFont="1" applyFill="1" applyBorder="1" applyAlignment="1">
      <alignment horizontal="left" vertical="center"/>
    </xf>
    <xf numFmtId="0" fontId="28" fillId="8" borderId="14" xfId="0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left" vertical="center"/>
    </xf>
    <xf numFmtId="0" fontId="28" fillId="8" borderId="1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5" fillId="3" borderId="22" xfId="0" applyFont="1" applyFill="1" applyBorder="1" applyAlignment="1" applyProtection="1">
      <alignment horizontal="left" vertical="center"/>
      <protection locked="0"/>
    </xf>
    <xf numFmtId="0" fontId="15" fillId="3" borderId="23" xfId="0" applyFont="1" applyFill="1" applyBorder="1" applyAlignment="1" applyProtection="1">
      <alignment horizontal="left" vertical="center"/>
      <protection locked="0"/>
    </xf>
    <xf numFmtId="0" fontId="20" fillId="9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5" fillId="3" borderId="1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38" fillId="9" borderId="0" xfId="0" applyFont="1" applyFill="1" applyAlignment="1">
      <alignment horizontal="left" vertical="top"/>
    </xf>
    <xf numFmtId="0" fontId="39" fillId="9" borderId="0" xfId="0" applyFont="1" applyFill="1" applyAlignment="1">
      <alignment horizontal="left" vertical="top"/>
    </xf>
    <xf numFmtId="0" fontId="15" fillId="3" borderId="11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49" fontId="15" fillId="3" borderId="21" xfId="0" applyNumberFormat="1" applyFont="1" applyFill="1" applyBorder="1" applyAlignment="1" applyProtection="1">
      <alignment horizontal="left" vertical="center"/>
      <protection locked="0"/>
    </xf>
    <xf numFmtId="49" fontId="15" fillId="3" borderId="4" xfId="0" applyNumberFormat="1" applyFont="1" applyFill="1" applyBorder="1" applyAlignment="1" applyProtection="1">
      <alignment horizontal="left" vertical="center"/>
      <protection locked="0"/>
    </xf>
    <xf numFmtId="0" fontId="15" fillId="3" borderId="19" xfId="0" applyFont="1" applyFill="1" applyBorder="1" applyAlignment="1" applyProtection="1">
      <alignment horizontal="left" vertical="center"/>
      <protection locked="0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/>
    <xf numFmtId="49" fontId="15" fillId="2" borderId="0" xfId="0" quotePrefix="1" applyNumberFormat="1" applyFont="1" applyFill="1" applyAlignment="1" applyProtection="1">
      <alignment horizontal="left"/>
      <protection hidden="1"/>
    </xf>
    <xf numFmtId="14" fontId="17" fillId="2" borderId="0" xfId="0" applyNumberFormat="1" applyFont="1" applyFill="1" applyAlignment="1" applyProtection="1">
      <alignment horizontal="center" vertic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5" fillId="3" borderId="6" xfId="0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 applyProtection="1">
      <alignment horizontal="center"/>
      <protection locked="0"/>
    </xf>
    <xf numFmtId="0" fontId="17" fillId="3" borderId="11" xfId="0" applyFont="1" applyFill="1" applyBorder="1" applyAlignment="1" applyProtection="1">
      <alignment horizontal="left" vertical="top" wrapText="1"/>
      <protection locked="0" hidden="1"/>
    </xf>
    <xf numFmtId="0" fontId="17" fillId="3" borderId="12" xfId="0" applyFont="1" applyFill="1" applyBorder="1" applyAlignment="1" applyProtection="1">
      <alignment horizontal="left" vertical="top" wrapText="1"/>
      <protection locked="0" hidden="1"/>
    </xf>
    <xf numFmtId="0" fontId="17" fillId="3" borderId="13" xfId="0" applyFont="1" applyFill="1" applyBorder="1" applyAlignment="1" applyProtection="1">
      <alignment horizontal="left" vertical="top" wrapText="1"/>
      <protection locked="0" hidden="1"/>
    </xf>
    <xf numFmtId="0" fontId="17" fillId="3" borderId="16" xfId="0" applyFont="1" applyFill="1" applyBorder="1" applyAlignment="1" applyProtection="1">
      <alignment horizontal="left" vertical="top" wrapText="1"/>
      <protection locked="0" hidden="1"/>
    </xf>
    <xf numFmtId="0" fontId="17" fillId="3" borderId="0" xfId="0" applyFont="1" applyFill="1" applyAlignment="1" applyProtection="1">
      <alignment horizontal="left" vertical="top" wrapText="1"/>
      <protection locked="0" hidden="1"/>
    </xf>
    <xf numFmtId="0" fontId="17" fillId="3" borderId="17" xfId="0" applyFont="1" applyFill="1" applyBorder="1" applyAlignment="1" applyProtection="1">
      <alignment horizontal="left" vertical="top" wrapText="1"/>
      <protection locked="0" hidden="1"/>
    </xf>
    <xf numFmtId="0" fontId="17" fillId="3" borderId="14" xfId="0" applyFont="1" applyFill="1" applyBorder="1" applyAlignment="1" applyProtection="1">
      <alignment horizontal="left" vertical="top" wrapText="1"/>
      <protection locked="0" hidden="1"/>
    </xf>
    <xf numFmtId="0" fontId="17" fillId="3" borderId="1" xfId="0" applyFont="1" applyFill="1" applyBorder="1" applyAlignment="1" applyProtection="1">
      <alignment horizontal="left" vertical="top" wrapText="1"/>
      <protection locked="0" hidden="1"/>
    </xf>
    <xf numFmtId="0" fontId="17" fillId="3" borderId="15" xfId="0" applyFont="1" applyFill="1" applyBorder="1" applyAlignment="1" applyProtection="1">
      <alignment horizontal="left" vertical="top" wrapText="1"/>
      <protection locked="0" hidden="1"/>
    </xf>
    <xf numFmtId="0" fontId="17" fillId="2" borderId="0" xfId="0" applyFont="1" applyFill="1" applyAlignment="1">
      <alignment horizontal="left" vertical="center" wrapText="1"/>
    </xf>
    <xf numFmtId="0" fontId="28" fillId="8" borderId="16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28" fillId="8" borderId="17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left" wrapText="1"/>
    </xf>
    <xf numFmtId="0" fontId="28" fillId="8" borderId="24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left" wrapText="1"/>
    </xf>
    <xf numFmtId="49" fontId="28" fillId="3" borderId="11" xfId="0" applyNumberFormat="1" applyFont="1" applyFill="1" applyBorder="1" applyAlignment="1" applyProtection="1">
      <alignment horizontal="left" vertical="top" wrapText="1"/>
      <protection hidden="1"/>
    </xf>
    <xf numFmtId="49" fontId="28" fillId="3" borderId="12" xfId="0" applyNumberFormat="1" applyFont="1" applyFill="1" applyBorder="1" applyAlignment="1" applyProtection="1">
      <alignment horizontal="left" vertical="top" wrapText="1"/>
      <protection hidden="1"/>
    </xf>
    <xf numFmtId="49" fontId="28" fillId="3" borderId="13" xfId="0" applyNumberFormat="1" applyFont="1" applyFill="1" applyBorder="1" applyAlignment="1" applyProtection="1">
      <alignment horizontal="left" vertical="top" wrapText="1"/>
      <protection hidden="1"/>
    </xf>
    <xf numFmtId="49" fontId="28" fillId="3" borderId="16" xfId="0" applyNumberFormat="1" applyFont="1" applyFill="1" applyBorder="1" applyAlignment="1" applyProtection="1">
      <alignment horizontal="left" vertical="top" wrapText="1"/>
      <protection hidden="1"/>
    </xf>
    <xf numFmtId="49" fontId="28" fillId="3" borderId="0" xfId="0" applyNumberFormat="1" applyFont="1" applyFill="1" applyAlignment="1" applyProtection="1">
      <alignment horizontal="left" vertical="top" wrapText="1"/>
      <protection hidden="1"/>
    </xf>
    <xf numFmtId="49" fontId="28" fillId="3" borderId="17" xfId="0" applyNumberFormat="1" applyFont="1" applyFill="1" applyBorder="1" applyAlignment="1" applyProtection="1">
      <alignment horizontal="left" vertical="top" wrapText="1"/>
      <protection hidden="1"/>
    </xf>
    <xf numFmtId="49" fontId="28" fillId="3" borderId="14" xfId="0" applyNumberFormat="1" applyFont="1" applyFill="1" applyBorder="1" applyAlignment="1" applyProtection="1">
      <alignment horizontal="left" vertical="top" wrapText="1"/>
      <protection hidden="1"/>
    </xf>
    <xf numFmtId="49" fontId="28" fillId="3" borderId="1" xfId="0" applyNumberFormat="1" applyFont="1" applyFill="1" applyBorder="1" applyAlignment="1" applyProtection="1">
      <alignment horizontal="left" vertical="top" wrapText="1"/>
      <protection hidden="1"/>
    </xf>
    <xf numFmtId="49" fontId="28" fillId="3" borderId="15" xfId="0" applyNumberFormat="1" applyFont="1" applyFill="1" applyBorder="1" applyAlignment="1" applyProtection="1">
      <alignment horizontal="left" vertical="top" wrapText="1"/>
      <protection hidden="1"/>
    </xf>
    <xf numFmtId="0" fontId="15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center" wrapText="1"/>
    </xf>
    <xf numFmtId="0" fontId="17" fillId="3" borderId="2" xfId="0" applyFont="1" applyFill="1" applyBorder="1" applyAlignment="1" applyProtection="1">
      <alignment horizontal="left"/>
      <protection locked="0" hidden="1"/>
    </xf>
    <xf numFmtId="0" fontId="17" fillId="3" borderId="4" xfId="0" applyFont="1" applyFill="1" applyBorder="1" applyAlignment="1" applyProtection="1">
      <alignment horizontal="left"/>
      <protection locked="0" hidden="1"/>
    </xf>
    <xf numFmtId="0" fontId="17" fillId="3" borderId="2" xfId="0" applyFont="1" applyFill="1" applyBorder="1" applyAlignment="1" applyProtection="1">
      <alignment horizontal="left" vertical="center"/>
      <protection locked="0" hidden="1"/>
    </xf>
    <xf numFmtId="0" fontId="17" fillId="3" borderId="4" xfId="0" applyFont="1" applyFill="1" applyBorder="1" applyAlignment="1" applyProtection="1">
      <alignment horizontal="left" vertical="center"/>
      <protection locked="0" hidden="1"/>
    </xf>
    <xf numFmtId="0" fontId="28" fillId="8" borderId="3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0" fontId="0" fillId="4" borderId="0" xfId="0" applyFill="1" applyAlignment="1">
      <alignment horizontal="center"/>
    </xf>
  </cellXfs>
  <cellStyles count="1">
    <cellStyle name="Standard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Tarife!$E$5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Tarife!$E$2" lockText="1" noThreeD="1"/>
</file>

<file path=xl/ctrlProps/ctrlProp3.xml><?xml version="1.0" encoding="utf-8"?>
<formControlPr xmlns="http://schemas.microsoft.com/office/spreadsheetml/2009/9/main" objectType="CheckBox" fmlaLink="Tarife!$J$2" lockText="1" noThreeD="1"/>
</file>

<file path=xl/ctrlProps/ctrlProp4.xml><?xml version="1.0" encoding="utf-8"?>
<formControlPr xmlns="http://schemas.microsoft.com/office/spreadsheetml/2009/9/main" objectType="CheckBox" fmlaLink="Tarife!$E$10" lockText="1" noThreeD="1"/>
</file>

<file path=xl/ctrlProps/ctrlProp5.xml><?xml version="1.0" encoding="utf-8"?>
<formControlPr xmlns="http://schemas.microsoft.com/office/spreadsheetml/2009/9/main" objectType="CheckBox" fmlaLink="Tarife!$E$11" lockText="1" noThreeD="1"/>
</file>

<file path=xl/ctrlProps/ctrlProp6.xml><?xml version="1.0" encoding="utf-8"?>
<formControlPr xmlns="http://schemas.microsoft.com/office/spreadsheetml/2009/9/main" objectType="CheckBox" fmlaLink="Tarife!$E$12" lockText="1" noThreeD="1"/>
</file>

<file path=xl/ctrlProps/ctrlProp7.xml><?xml version="1.0" encoding="utf-8"?>
<formControlPr xmlns="http://schemas.microsoft.com/office/spreadsheetml/2009/9/main" objectType="CheckBox" fmlaLink="Tarife!$E$13" lockText="1" noThreeD="1"/>
</file>

<file path=xl/ctrlProps/ctrlProp8.xml><?xml version="1.0" encoding="utf-8"?>
<formControlPr xmlns="http://schemas.microsoft.com/office/spreadsheetml/2009/9/main" objectType="CheckBox" fmlaLink="Tarife!$E$9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66675</xdr:rowOff>
        </xdr:from>
        <xdr:to>
          <xdr:col>0</xdr:col>
          <xdr:colOff>219075</xdr:colOff>
          <xdr:row>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111125</xdr:colOff>
      <xdr:row>0</xdr:row>
      <xdr:rowOff>142875</xdr:rowOff>
    </xdr:from>
    <xdr:to>
      <xdr:col>3</xdr:col>
      <xdr:colOff>180975</xdr:colOff>
      <xdr:row>0</xdr:row>
      <xdr:rowOff>1323033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42875"/>
          <a:ext cx="1403350" cy="11801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</xdr:row>
          <xdr:rowOff>352425</xdr:rowOff>
        </xdr:from>
        <xdr:to>
          <xdr:col>3</xdr:col>
          <xdr:colOff>85725</xdr:colOff>
          <xdr:row>4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Ortsansässie Vereine oder Organisationen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</xdr:row>
          <xdr:rowOff>85725</xdr:rowOff>
        </xdr:from>
        <xdr:to>
          <xdr:col>4</xdr:col>
          <xdr:colOff>942975</xdr:colOff>
          <xdr:row>4</xdr:row>
          <xdr:rowOff>38100</xdr:rowOff>
        </xdr:to>
        <xdr:sp macro="" textlink="">
          <xdr:nvSpPr>
            <xdr:cNvPr id="1049" name="Check Box 25" descr="Gratisbenutzung gemäss Reglement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Halbtag (max 4 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219075</xdr:colOff>
          <xdr:row>11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219075</xdr:colOff>
          <xdr:row>12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219075</xdr:colOff>
          <xdr:row>13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219075</xdr:colOff>
          <xdr:row>14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219075</xdr:colOff>
          <xdr:row>10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2</xdr:col>
      <xdr:colOff>200025</xdr:colOff>
      <xdr:row>1</xdr:row>
      <xdr:rowOff>91531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52400"/>
          <a:ext cx="1574972" cy="1174807"/>
        </a:xfrm>
        <a:prstGeom prst="rect">
          <a:avLst/>
        </a:prstGeom>
      </xdr:spPr>
    </xdr:pic>
    <xdr:clientData/>
  </xdr:twoCellAnchor>
  <xdr:oneCellAnchor>
    <xdr:from>
      <xdr:col>2</xdr:col>
      <xdr:colOff>37171</xdr:colOff>
      <xdr:row>45</xdr:row>
      <xdr:rowOff>83634</xdr:rowOff>
    </xdr:from>
    <xdr:ext cx="184731" cy="254557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03971" y="995153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152400</xdr:rowOff>
        </xdr:from>
        <xdr:to>
          <xdr:col>0</xdr:col>
          <xdr:colOff>219075</xdr:colOff>
          <xdr:row>46</xdr:row>
          <xdr:rowOff>28575</xdr:rowOff>
        </xdr:to>
        <xdr:sp macro="" textlink="">
          <xdr:nvSpPr>
            <xdr:cNvPr id="2062" name="Check Box 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47625</xdr:rowOff>
        </xdr:from>
        <xdr:to>
          <xdr:col>0</xdr:col>
          <xdr:colOff>219075</xdr:colOff>
          <xdr:row>47</xdr:row>
          <xdr:rowOff>0</xdr:rowOff>
        </xdr:to>
        <xdr:sp macro="" textlink="">
          <xdr:nvSpPr>
            <xdr:cNvPr id="2063" name="Check Box 2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44</xdr:row>
          <xdr:rowOff>28575</xdr:rowOff>
        </xdr:from>
        <xdr:to>
          <xdr:col>4</xdr:col>
          <xdr:colOff>161925</xdr:colOff>
          <xdr:row>46</xdr:row>
          <xdr:rowOff>0</xdr:rowOff>
        </xdr:to>
        <xdr:sp macro="" textlink="">
          <xdr:nvSpPr>
            <xdr:cNvPr id="2065" name="Check Box 4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37171</xdr:colOff>
      <xdr:row>45</xdr:row>
      <xdr:rowOff>83634</xdr:rowOff>
    </xdr:from>
    <xdr:ext cx="184731" cy="254557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03971" y="9456234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12700</xdr:rowOff>
    </xdr:from>
    <xdr:to>
      <xdr:col>2</xdr:col>
      <xdr:colOff>200025</xdr:colOff>
      <xdr:row>0</xdr:row>
      <xdr:rowOff>1227783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700"/>
          <a:ext cx="1581150" cy="1215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5"/>
  <sheetViews>
    <sheetView showGridLines="0" tabSelected="1" showRuler="0" view="pageLayout" zoomScaleNormal="75" workbookViewId="0">
      <selection activeCell="E8" sqref="E8"/>
    </sheetView>
    <sheetView tabSelected="1" workbookViewId="1"/>
  </sheetViews>
  <sheetFormatPr baseColWidth="10" defaultColWidth="9.140625" defaultRowHeight="15"/>
  <cols>
    <col min="1" max="2" width="5.42578125" style="1" customWidth="1"/>
    <col min="3" max="3" width="8.85546875" style="1" customWidth="1"/>
    <col min="4" max="4" width="11.42578125" style="1" customWidth="1"/>
    <col min="5" max="5" width="14" style="1" customWidth="1"/>
    <col min="6" max="6" width="7.7109375" style="1" customWidth="1"/>
    <col min="7" max="7" width="9.140625" style="1"/>
    <col min="8" max="9" width="13.42578125" style="1" customWidth="1"/>
    <col min="10" max="10" width="1.85546875" style="1" customWidth="1"/>
    <col min="11" max="16384" width="9.140625" style="1"/>
  </cols>
  <sheetData>
    <row r="1" spans="1:13" ht="107.25" customHeight="1">
      <c r="A1" s="33"/>
      <c r="B1" s="33"/>
      <c r="C1" s="33"/>
      <c r="D1" s="149" t="s">
        <v>83</v>
      </c>
      <c r="E1" s="150"/>
      <c r="F1" s="150"/>
      <c r="G1" s="150"/>
      <c r="H1" s="150"/>
      <c r="I1" s="150"/>
      <c r="J1" s="5"/>
      <c r="K1" s="3"/>
      <c r="L1" s="2"/>
    </row>
    <row r="2" spans="1:13" ht="29.25" customHeight="1">
      <c r="A2" s="171" t="s">
        <v>34</v>
      </c>
      <c r="B2" s="171"/>
      <c r="C2" s="172"/>
      <c r="D2" s="172"/>
      <c r="E2" s="172"/>
      <c r="F2" s="172"/>
      <c r="G2" s="172"/>
      <c r="H2" s="172"/>
      <c r="I2" s="172"/>
      <c r="J2" s="10"/>
    </row>
    <row r="3" spans="1:13" ht="12" customHeight="1">
      <c r="A3" s="34"/>
      <c r="B3" s="34"/>
      <c r="C3" s="33"/>
      <c r="D3" s="33"/>
      <c r="E3" s="33"/>
      <c r="F3" s="33"/>
      <c r="G3" s="33"/>
      <c r="H3" s="33"/>
      <c r="I3" s="33"/>
      <c r="J3" s="10"/>
    </row>
    <row r="4" spans="1:13" ht="12" customHeight="1">
      <c r="A4" s="35"/>
      <c r="B4" s="35"/>
      <c r="C4" s="35"/>
      <c r="D4" s="36"/>
      <c r="E4" s="36"/>
      <c r="F4" s="37"/>
      <c r="G4" s="38" t="s">
        <v>52</v>
      </c>
      <c r="H4" s="35"/>
      <c r="I4" s="35"/>
      <c r="J4" s="10"/>
    </row>
    <row r="5" spans="1:13" ht="12" customHeight="1">
      <c r="A5" s="35"/>
      <c r="B5" s="35"/>
      <c r="C5" s="35"/>
      <c r="D5" s="36"/>
      <c r="E5" s="36"/>
      <c r="F5" s="35"/>
      <c r="G5" s="35"/>
      <c r="H5" s="35"/>
      <c r="I5" s="35"/>
      <c r="J5" s="10"/>
    </row>
    <row r="6" spans="1:13" ht="15.75">
      <c r="A6" s="162" t="s">
        <v>86</v>
      </c>
      <c r="B6" s="163"/>
      <c r="C6" s="163"/>
      <c r="D6" s="163"/>
      <c r="E6" s="163"/>
      <c r="F6" s="163"/>
      <c r="G6" s="163"/>
      <c r="H6" s="125" t="s">
        <v>9</v>
      </c>
      <c r="I6" s="125" t="s">
        <v>10</v>
      </c>
      <c r="J6" s="10"/>
    </row>
    <row r="7" spans="1:13" ht="21.95" customHeight="1">
      <c r="A7" s="39"/>
      <c r="B7" s="39"/>
      <c r="C7" s="40" t="s">
        <v>68</v>
      </c>
      <c r="D7" s="41"/>
      <c r="E7" s="41"/>
      <c r="F7" s="41"/>
      <c r="G7" s="41"/>
      <c r="H7" s="42">
        <f>Tarife!H5</f>
        <v>360</v>
      </c>
      <c r="I7" s="42" t="str">
        <f>Tarife!O5</f>
        <v/>
      </c>
      <c r="J7" s="10"/>
      <c r="M7" s="11"/>
    </row>
    <row r="8" spans="1:13" ht="15.75">
      <c r="A8" s="39"/>
      <c r="B8" s="37"/>
      <c r="C8" s="40" t="s">
        <v>69</v>
      </c>
      <c r="D8" s="38"/>
      <c r="E8" s="43"/>
      <c r="F8" s="161" t="str">
        <f>IF(Tarife!F20&gt;6,"ACHTUNG - Anzahl zu hoch!","")</f>
        <v/>
      </c>
      <c r="G8" s="161"/>
      <c r="H8" s="42">
        <f>Tarife!H6</f>
        <v>270</v>
      </c>
      <c r="I8" s="42" t="str">
        <f>Tarife!O6</f>
        <v/>
      </c>
      <c r="J8" s="10"/>
      <c r="M8" s="11"/>
    </row>
    <row r="9" spans="1:13" ht="15.75">
      <c r="A9" s="39"/>
      <c r="B9" s="37"/>
      <c r="C9" s="40" t="s">
        <v>53</v>
      </c>
      <c r="D9" s="38"/>
      <c r="E9" s="43"/>
      <c r="F9" s="161"/>
      <c r="G9" s="161"/>
      <c r="H9" s="42">
        <f>Tarife!H7</f>
        <v>90</v>
      </c>
      <c r="I9" s="42" t="str">
        <f>Tarife!O7</f>
        <v/>
      </c>
      <c r="J9" s="10"/>
      <c r="M9" s="11"/>
    </row>
    <row r="10" spans="1:13" ht="15.75">
      <c r="A10" s="39"/>
      <c r="B10" s="37"/>
      <c r="C10" s="40" t="s">
        <v>58</v>
      </c>
      <c r="D10" s="38"/>
      <c r="E10" s="43"/>
      <c r="F10" s="161"/>
      <c r="G10" s="161"/>
      <c r="H10" s="42">
        <f>Tarife!H8</f>
        <v>90</v>
      </c>
      <c r="I10" s="42" t="str">
        <f>Tarife!O8</f>
        <v/>
      </c>
      <c r="J10" s="10"/>
      <c r="M10" s="11"/>
    </row>
    <row r="11" spans="1:13" ht="15.75">
      <c r="A11" s="39"/>
      <c r="B11" s="39"/>
      <c r="C11" s="40" t="s">
        <v>76</v>
      </c>
      <c r="D11" s="38"/>
      <c r="E11" s="43"/>
      <c r="F11" s="43"/>
      <c r="G11" s="43"/>
      <c r="H11" s="42">
        <f>Tarife!H9</f>
        <v>270</v>
      </c>
      <c r="I11" s="42" t="str">
        <f>Tarife!O9</f>
        <v/>
      </c>
      <c r="J11" s="10"/>
      <c r="M11" s="11"/>
    </row>
    <row r="12" spans="1:13" ht="15.75">
      <c r="A12" s="39"/>
      <c r="B12" s="39"/>
      <c r="C12" s="40" t="s">
        <v>46</v>
      </c>
      <c r="D12" s="38"/>
      <c r="E12" s="43"/>
      <c r="F12" s="43"/>
      <c r="G12" s="43"/>
      <c r="H12" s="42">
        <f>Tarife!K10</f>
        <v>0</v>
      </c>
      <c r="I12" s="42" t="str">
        <f>Tarife!O10</f>
        <v/>
      </c>
      <c r="J12" s="10"/>
      <c r="M12" s="11"/>
    </row>
    <row r="13" spans="1:13" ht="15.75">
      <c r="A13" s="39"/>
      <c r="B13" s="39"/>
      <c r="C13" s="44" t="s">
        <v>19</v>
      </c>
      <c r="D13" s="40" t="s">
        <v>47</v>
      </c>
      <c r="E13" s="43"/>
      <c r="F13" s="161" t="str">
        <f>IF(Tarife!F18=1,"Achtung - Aussen-anlagen ankreutzen!","")</f>
        <v/>
      </c>
      <c r="G13" s="161"/>
      <c r="H13" s="42">
        <f>Tarife!K11</f>
        <v>0</v>
      </c>
      <c r="I13" s="42" t="str">
        <f>Tarife!O11</f>
        <v/>
      </c>
      <c r="J13" s="10"/>
      <c r="M13" s="11"/>
    </row>
    <row r="14" spans="1:13" ht="15.75">
      <c r="A14" s="39"/>
      <c r="B14" s="39"/>
      <c r="C14" s="44" t="s">
        <v>19</v>
      </c>
      <c r="D14" s="40" t="s">
        <v>48</v>
      </c>
      <c r="E14" s="43"/>
      <c r="F14" s="161"/>
      <c r="G14" s="161"/>
      <c r="H14" s="42">
        <f>Tarife!K12</f>
        <v>0</v>
      </c>
      <c r="I14" s="42" t="str">
        <f>Tarife!O12</f>
        <v/>
      </c>
      <c r="J14" s="10"/>
      <c r="M14" s="11"/>
    </row>
    <row r="15" spans="1:13" ht="15.75">
      <c r="A15" s="39"/>
      <c r="B15" s="39"/>
      <c r="C15" s="44" t="s">
        <v>19</v>
      </c>
      <c r="D15" s="40" t="s">
        <v>49</v>
      </c>
      <c r="E15" s="43"/>
      <c r="F15" s="161"/>
      <c r="G15" s="161"/>
      <c r="H15" s="42">
        <f>Tarife!K13</f>
        <v>0</v>
      </c>
      <c r="I15" s="42" t="str">
        <f>Tarife!O13</f>
        <v/>
      </c>
      <c r="J15" s="10"/>
      <c r="M15" s="11"/>
    </row>
    <row r="16" spans="1:13" ht="15.75">
      <c r="A16" s="39"/>
      <c r="B16" s="39"/>
      <c r="C16" s="44"/>
      <c r="D16" s="40"/>
      <c r="E16" s="43"/>
      <c r="F16" s="75"/>
      <c r="G16" s="75"/>
      <c r="H16" s="42"/>
      <c r="I16" s="42"/>
      <c r="J16" s="10"/>
      <c r="M16" s="11"/>
    </row>
    <row r="17" spans="1:13" ht="15.75">
      <c r="A17" s="35"/>
      <c r="B17" s="35"/>
      <c r="C17" s="40" t="s">
        <v>54</v>
      </c>
      <c r="D17" s="45"/>
      <c r="E17" s="45"/>
      <c r="F17" s="33"/>
      <c r="G17" s="33"/>
      <c r="H17" s="33"/>
      <c r="I17" s="42">
        <f>Tarife!O14</f>
        <v>50</v>
      </c>
      <c r="J17" s="10"/>
      <c r="M17" s="11"/>
    </row>
    <row r="18" spans="1:13" ht="15.75">
      <c r="A18" s="35"/>
      <c r="B18" s="35"/>
      <c r="C18" s="40" t="s">
        <v>64</v>
      </c>
      <c r="D18" s="45"/>
      <c r="E18" s="45"/>
      <c r="F18" s="33"/>
      <c r="G18" s="33"/>
      <c r="H18" s="33"/>
      <c r="I18" s="42" t="str">
        <f>Tarife!O15</f>
        <v/>
      </c>
      <c r="J18" s="10"/>
      <c r="M18" s="11"/>
    </row>
    <row r="19" spans="1:13" ht="15.75">
      <c r="A19" s="46"/>
      <c r="B19" s="46"/>
      <c r="C19" s="47" t="s">
        <v>35</v>
      </c>
      <c r="D19" s="47"/>
      <c r="E19" s="46"/>
      <c r="F19" s="46"/>
      <c r="G19" s="46"/>
      <c r="H19" s="46"/>
      <c r="I19" s="48">
        <f>Tarife!O16</f>
        <v>50</v>
      </c>
      <c r="J19" s="10"/>
      <c r="M19" s="11"/>
    </row>
    <row r="20" spans="1:13" ht="12.75" customHeight="1">
      <c r="A20" s="35"/>
      <c r="B20" s="35"/>
      <c r="C20" s="35"/>
      <c r="D20" s="36"/>
      <c r="E20" s="151"/>
      <c r="F20" s="151"/>
      <c r="G20" s="35"/>
      <c r="H20" s="35"/>
      <c r="I20" s="35"/>
      <c r="J20" s="10"/>
      <c r="M20" s="11"/>
    </row>
    <row r="21" spans="1:13">
      <c r="A21" s="154" t="s">
        <v>80</v>
      </c>
      <c r="B21" s="154"/>
      <c r="C21" s="154"/>
      <c r="D21" s="154"/>
      <c r="E21" s="154"/>
      <c r="F21" s="154"/>
      <c r="G21" s="154"/>
      <c r="H21" s="154"/>
      <c r="I21" s="155"/>
      <c r="J21" s="10"/>
    </row>
    <row r="22" spans="1:13">
      <c r="A22" s="126"/>
      <c r="B22" s="126"/>
      <c r="C22" s="126"/>
      <c r="D22" s="126"/>
      <c r="E22" s="126"/>
      <c r="F22" s="126"/>
      <c r="G22" s="126"/>
      <c r="H22" s="126"/>
      <c r="I22" s="127"/>
      <c r="J22" s="10"/>
    </row>
    <row r="23" spans="1:13" ht="14.1" customHeight="1">
      <c r="A23" s="128" t="s">
        <v>87</v>
      </c>
      <c r="B23" s="128"/>
      <c r="C23" s="128"/>
      <c r="D23" s="128"/>
      <c r="E23" s="164"/>
      <c r="F23" s="165"/>
      <c r="G23" s="165"/>
      <c r="H23" s="165"/>
      <c r="I23" s="165"/>
      <c r="J23" s="23">
        <f t="shared" ref="J23:J33" si="0">E23</f>
        <v>0</v>
      </c>
    </row>
    <row r="24" spans="1:13" ht="14.1" customHeight="1">
      <c r="A24" s="160" t="s">
        <v>2</v>
      </c>
      <c r="B24" s="160"/>
      <c r="C24" s="160"/>
      <c r="D24" s="160"/>
      <c r="E24" s="166"/>
      <c r="F24" s="167"/>
      <c r="G24" s="167"/>
      <c r="H24" s="167"/>
      <c r="I24" s="167"/>
      <c r="J24" s="23">
        <f t="shared" si="0"/>
        <v>0</v>
      </c>
    </row>
    <row r="25" spans="1:13" ht="14.1" customHeight="1">
      <c r="A25" s="160" t="s">
        <v>7</v>
      </c>
      <c r="B25" s="160"/>
      <c r="C25" s="160"/>
      <c r="D25" s="160"/>
      <c r="E25" s="168"/>
      <c r="F25" s="169"/>
      <c r="G25" s="169"/>
      <c r="H25" s="169"/>
      <c r="I25" s="169"/>
      <c r="J25" s="23">
        <f>E25</f>
        <v>0</v>
      </c>
    </row>
    <row r="26" spans="1:13" ht="14.1" customHeight="1">
      <c r="A26" s="160" t="s">
        <v>88</v>
      </c>
      <c r="B26" s="160"/>
      <c r="C26" s="160"/>
      <c r="D26" s="160"/>
      <c r="E26" s="168"/>
      <c r="F26" s="169"/>
      <c r="G26" s="169"/>
      <c r="H26" s="169"/>
      <c r="I26" s="169"/>
      <c r="J26" s="23">
        <f t="shared" si="0"/>
        <v>0</v>
      </c>
    </row>
    <row r="27" spans="1:13" ht="14.1" customHeight="1">
      <c r="A27" s="160" t="s">
        <v>8</v>
      </c>
      <c r="B27" s="160"/>
      <c r="C27" s="160"/>
      <c r="D27" s="160"/>
      <c r="E27" s="156"/>
      <c r="F27" s="157"/>
      <c r="G27" s="157"/>
      <c r="H27" s="157"/>
      <c r="I27" s="157"/>
      <c r="J27" s="23">
        <f t="shared" si="0"/>
        <v>0</v>
      </c>
    </row>
    <row r="28" spans="1:13" ht="14.1" customHeight="1">
      <c r="A28" s="49" t="s">
        <v>18</v>
      </c>
      <c r="B28" s="49"/>
      <c r="C28" s="49"/>
      <c r="D28" s="50"/>
      <c r="E28" s="156"/>
      <c r="F28" s="157"/>
      <c r="G28" s="157"/>
      <c r="H28" s="157"/>
      <c r="I28" s="157"/>
      <c r="J28" s="23">
        <f t="shared" si="0"/>
        <v>0</v>
      </c>
    </row>
    <row r="29" spans="1:13" ht="14.1" customHeight="1">
      <c r="A29" s="160" t="s">
        <v>89</v>
      </c>
      <c r="B29" s="160"/>
      <c r="C29" s="160"/>
      <c r="D29" s="160"/>
      <c r="E29" s="158"/>
      <c r="F29" s="159"/>
      <c r="G29" s="159"/>
      <c r="H29" s="159"/>
      <c r="I29" s="159"/>
      <c r="J29" s="23">
        <f t="shared" si="0"/>
        <v>0</v>
      </c>
    </row>
    <row r="30" spans="1:13" ht="28.35" customHeight="1">
      <c r="A30" s="187" t="s">
        <v>31</v>
      </c>
      <c r="B30" s="187"/>
      <c r="C30" s="187"/>
      <c r="D30" s="187"/>
      <c r="E30" s="152"/>
      <c r="F30" s="153"/>
      <c r="G30" s="153"/>
      <c r="H30" s="153"/>
      <c r="I30" s="153"/>
      <c r="J30" s="23">
        <f t="shared" si="0"/>
        <v>0</v>
      </c>
    </row>
    <row r="31" spans="1:13" ht="14.1" customHeight="1">
      <c r="A31" s="51"/>
      <c r="B31" s="51"/>
      <c r="C31" s="51"/>
      <c r="D31" s="51"/>
      <c r="E31" s="119"/>
      <c r="F31" s="119"/>
      <c r="G31" s="119"/>
      <c r="H31" s="119"/>
      <c r="I31" s="119"/>
      <c r="J31" s="23"/>
    </row>
    <row r="32" spans="1:13" ht="14.1" customHeight="1">
      <c r="A32" s="51"/>
      <c r="B32" s="51"/>
      <c r="C32" s="51"/>
      <c r="D32" s="51"/>
      <c r="E32" s="120" t="s">
        <v>65</v>
      </c>
      <c r="F32" s="173" t="s">
        <v>66</v>
      </c>
      <c r="G32" s="173"/>
      <c r="H32" s="120" t="s">
        <v>65</v>
      </c>
      <c r="I32" s="121" t="s">
        <v>66</v>
      </c>
      <c r="J32" s="23" t="str">
        <f t="shared" si="0"/>
        <v>Datum</v>
      </c>
    </row>
    <row r="33" spans="1:10" ht="14.1" customHeight="1">
      <c r="A33" s="187" t="s">
        <v>30</v>
      </c>
      <c r="B33" s="187"/>
      <c r="C33" s="187"/>
      <c r="D33" s="187"/>
      <c r="E33" s="130"/>
      <c r="F33" s="131"/>
      <c r="G33" s="119" t="s">
        <v>22</v>
      </c>
      <c r="H33" s="130"/>
      <c r="I33" s="131"/>
      <c r="J33" s="23">
        <f t="shared" si="0"/>
        <v>0</v>
      </c>
    </row>
    <row r="34" spans="1:10" ht="14.1" customHeight="1">
      <c r="A34" s="51"/>
      <c r="B34" s="51"/>
      <c r="C34" s="51"/>
      <c r="D34" s="51"/>
      <c r="E34" s="122"/>
      <c r="F34" s="123"/>
      <c r="G34" s="119"/>
      <c r="H34" s="122"/>
      <c r="I34" s="123"/>
      <c r="J34" s="23">
        <f>E35</f>
        <v>0</v>
      </c>
    </row>
    <row r="35" spans="1:10" ht="14.1" customHeight="1">
      <c r="A35" s="160" t="s">
        <v>3</v>
      </c>
      <c r="B35" s="160"/>
      <c r="C35" s="160"/>
      <c r="D35" s="160"/>
      <c r="E35" s="176"/>
      <c r="F35" s="177"/>
      <c r="G35" s="118"/>
      <c r="H35" s="118"/>
      <c r="I35" s="118"/>
      <c r="J35" s="23">
        <f>E37</f>
        <v>0</v>
      </c>
    </row>
    <row r="36" spans="1:10" ht="12.75" customHeight="1">
      <c r="A36" s="49"/>
      <c r="B36" s="49"/>
      <c r="C36" s="49"/>
      <c r="D36" s="49"/>
      <c r="E36" s="117"/>
      <c r="F36" s="117"/>
      <c r="G36" s="117"/>
      <c r="H36" s="117"/>
      <c r="I36" s="117"/>
      <c r="J36" s="10"/>
    </row>
    <row r="37" spans="1:10">
      <c r="A37" s="52" t="s">
        <v>4</v>
      </c>
      <c r="B37" s="52"/>
      <c r="C37" s="52"/>
      <c r="D37" s="52"/>
      <c r="E37" s="178"/>
      <c r="F37" s="179"/>
      <c r="G37" s="179"/>
      <c r="H37" s="179"/>
      <c r="I37" s="180"/>
      <c r="J37" s="10"/>
    </row>
    <row r="38" spans="1:10" ht="28.35" customHeight="1">
      <c r="A38" s="49"/>
      <c r="B38" s="49"/>
      <c r="C38" s="174"/>
      <c r="D38" s="175"/>
      <c r="E38" s="181"/>
      <c r="F38" s="182"/>
      <c r="G38" s="182"/>
      <c r="H38" s="182"/>
      <c r="I38" s="183"/>
      <c r="J38" s="10"/>
    </row>
    <row r="39" spans="1:10" ht="24" customHeight="1">
      <c r="A39" s="49"/>
      <c r="B39" s="49"/>
      <c r="C39" s="73"/>
      <c r="D39" s="74"/>
      <c r="E39" s="184"/>
      <c r="F39" s="185"/>
      <c r="G39" s="185"/>
      <c r="H39" s="185"/>
      <c r="I39" s="186"/>
      <c r="J39" s="10"/>
    </row>
    <row r="40" spans="1:10" ht="18" customHeight="1">
      <c r="A40" s="35" t="s">
        <v>5</v>
      </c>
      <c r="B40" s="35"/>
      <c r="C40" s="49"/>
      <c r="D40" s="49"/>
      <c r="E40" s="129"/>
      <c r="F40" s="160"/>
      <c r="G40" s="160"/>
      <c r="H40" s="160"/>
      <c r="I40" s="160"/>
      <c r="J40" s="10"/>
    </row>
    <row r="41" spans="1:10" ht="66" customHeight="1">
      <c r="A41" s="35"/>
      <c r="B41" s="35"/>
      <c r="C41" s="49"/>
      <c r="D41" s="49"/>
      <c r="E41" s="49"/>
      <c r="F41" s="49"/>
      <c r="G41" s="49"/>
      <c r="H41" s="49"/>
      <c r="I41" s="49"/>
      <c r="J41" s="10"/>
    </row>
    <row r="42" spans="1:10" ht="89.1" customHeight="1">
      <c r="A42" s="170" t="s">
        <v>90</v>
      </c>
      <c r="B42" s="170"/>
      <c r="C42" s="170"/>
      <c r="D42" s="170"/>
      <c r="E42" s="170"/>
      <c r="F42" s="170"/>
      <c r="G42" s="170"/>
      <c r="H42" s="170"/>
      <c r="I42" s="170"/>
    </row>
    <row r="43" spans="1:10">
      <c r="A43" s="53"/>
      <c r="B43" s="53"/>
      <c r="C43" s="53"/>
      <c r="D43" s="53"/>
      <c r="E43" s="53"/>
      <c r="F43" s="53"/>
      <c r="G43" s="53"/>
      <c r="H43" s="53"/>
      <c r="I43" s="53"/>
    </row>
    <row r="44" spans="1:10">
      <c r="A44" s="53"/>
      <c r="B44" s="124"/>
      <c r="C44" s="124"/>
      <c r="D44" s="124"/>
      <c r="E44" s="124"/>
      <c r="F44" s="124"/>
      <c r="G44" s="124"/>
      <c r="H44" s="124"/>
      <c r="I44" s="124"/>
    </row>
    <row r="45" spans="1:10">
      <c r="A45" s="53"/>
      <c r="B45" s="53"/>
      <c r="C45" s="53"/>
      <c r="D45" s="53"/>
      <c r="E45" s="53"/>
      <c r="F45" s="53"/>
      <c r="G45" s="53"/>
      <c r="H45" s="53"/>
      <c r="I45" s="53"/>
    </row>
  </sheetData>
  <sheetProtection algorithmName="SHA-512" hashValue="za7ZkwTX0/tTD7TS6QARKaCGWytlZQNCZ9TcfdOfs1nCFDYbBysfGiVp1HOtdUYhrH9Zb2NAAqD4iTtOxVV7tQ==" saltValue="7DYVLhNk0Ihx3kDrx4wbbg==" spinCount="100000" sheet="1" objects="1" scenarios="1"/>
  <mergeCells count="30">
    <mergeCell ref="A42:I42"/>
    <mergeCell ref="A24:D24"/>
    <mergeCell ref="A25:D25"/>
    <mergeCell ref="A35:D35"/>
    <mergeCell ref="A2:I2"/>
    <mergeCell ref="F32:G32"/>
    <mergeCell ref="F40:G40"/>
    <mergeCell ref="H40:I40"/>
    <mergeCell ref="C38:D38"/>
    <mergeCell ref="E35:F35"/>
    <mergeCell ref="E37:I39"/>
    <mergeCell ref="A27:D27"/>
    <mergeCell ref="A30:D30"/>
    <mergeCell ref="A33:D33"/>
    <mergeCell ref="D1:I1"/>
    <mergeCell ref="E20:F20"/>
    <mergeCell ref="E30:I30"/>
    <mergeCell ref="A21:I21"/>
    <mergeCell ref="E28:I28"/>
    <mergeCell ref="E29:I29"/>
    <mergeCell ref="A29:D29"/>
    <mergeCell ref="F8:G10"/>
    <mergeCell ref="F13:G15"/>
    <mergeCell ref="A6:G6"/>
    <mergeCell ref="E23:I23"/>
    <mergeCell ref="E24:I24"/>
    <mergeCell ref="E25:I25"/>
    <mergeCell ref="E26:I26"/>
    <mergeCell ref="E27:I27"/>
    <mergeCell ref="A26:D26"/>
  </mergeCells>
  <conditionalFormatting sqref="F8:G10">
    <cfRule type="containsText" dxfId="2" priority="1" operator="containsText" text="ACHTUNG - Anzahl zu hoch!">
      <formula>NOT(ISERROR(SEARCH("ACHTUNG - Anzahl zu hoch!",F8)))</formula>
    </cfRule>
  </conditionalFormatting>
  <printOptions horizontalCentered="1"/>
  <pageMargins left="0.59055118110236227" right="0.39370078740157483" top="0.59055118110236227" bottom="0.59055118110236227" header="0.51181102362204722" footer="0.51181102362204722"/>
  <pageSetup paperSize="9" scale="81" orientation="portrait" verticalDpi="599" r:id="rId1"/>
  <headerFooter>
    <oddFooter xml:space="preserve">&amp;CGemeinde Kaisten, raumbelegung@kaisten.ch, Tel. 062 869 13 40									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66675</xdr:rowOff>
                  </from>
                  <to>
                    <xdr:col>0</xdr:col>
                    <xdr:colOff>219075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0</xdr:col>
                    <xdr:colOff>266700</xdr:colOff>
                    <xdr:row>1</xdr:row>
                    <xdr:rowOff>352425</xdr:rowOff>
                  </from>
                  <to>
                    <xdr:col>3</xdr:col>
                    <xdr:colOff>85725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 altText="Gratisbenutzung gemäss Reglement">
                <anchor moveWithCells="1">
                  <from>
                    <xdr:col>3</xdr:col>
                    <xdr:colOff>295275</xdr:colOff>
                    <xdr:row>2</xdr:row>
                    <xdr:rowOff>85725</xdr:rowOff>
                  </from>
                  <to>
                    <xdr:col>4</xdr:col>
                    <xdr:colOff>942975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219075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0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0</xdr:col>
                    <xdr:colOff>219075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0</xdr:col>
                    <xdr:colOff>219075</xdr:colOff>
                    <xdr:row>10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6527DA44-BC5D-4247-9AFA-613E5F27713C}">
            <xm:f>NOT(ISERROR(SEARCH("Achtung - Aussen-anlagen ankreutzen!",F13)))</xm:f>
            <xm:f>"Achtung - Aussen-anlagen ankreutzen!"</xm:f>
            <x14:dxf>
              <fill>
                <patternFill>
                  <bgColor rgb="FFC0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ontainsText" priority="2" operator="containsText" id="{1C2506E5-7580-4F4F-AD3D-2B26BD4CB075}">
            <xm:f>NOT(ISERROR(SEARCH("Achtung - Aussen-anlagen ankreutzen!",F8)))</xm:f>
            <xm:f>"Achtung - Aussen-anlagen ankreutzen!"</xm:f>
            <x14:dxf>
              <fill>
                <patternFill>
                  <bgColor rgb="FFC00000"/>
                </patternFill>
              </fill>
            </x14:dxf>
          </x14:cfRule>
          <xm:sqref>F8:G10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49"/>
  <sheetViews>
    <sheetView showGridLines="0" showRuler="0" showWhiteSpace="0" view="pageLayout" topLeftCell="A13" zoomScale="101" zoomScaleNormal="100" zoomScalePageLayoutView="101" workbookViewId="0">
      <selection activeCell="B30" sqref="B30:H30"/>
    </sheetView>
    <sheetView workbookViewId="1">
      <selection activeCell="F15" sqref="F15"/>
    </sheetView>
  </sheetViews>
  <sheetFormatPr baseColWidth="10" defaultColWidth="8.85546875" defaultRowHeight="18"/>
  <cols>
    <col min="1" max="1" width="3.42578125" customWidth="1"/>
    <col min="2" max="2" width="15.42578125" customWidth="1"/>
    <col min="7" max="7" width="25.42578125" customWidth="1"/>
    <col min="8" max="8" width="8.85546875" style="2"/>
    <col min="9" max="9" width="10.42578125" style="2" customWidth="1"/>
    <col min="10" max="10" width="1.85546875" style="2" customWidth="1"/>
    <col min="11" max="16384" width="8.85546875" style="2"/>
  </cols>
  <sheetData>
    <row r="1" spans="1:10" ht="97.5" customHeight="1">
      <c r="A1" s="4"/>
      <c r="B1" s="4"/>
      <c r="C1" s="193" t="s">
        <v>84</v>
      </c>
      <c r="D1" s="194"/>
      <c r="E1" s="194"/>
      <c r="F1" s="194"/>
      <c r="G1" s="194"/>
      <c r="H1" s="194"/>
      <c r="I1" s="194"/>
      <c r="J1" s="5"/>
    </row>
    <row r="2" spans="1:10" ht="46.5" customHeight="1">
      <c r="A2" s="84"/>
      <c r="B2" s="195" t="s">
        <v>67</v>
      </c>
      <c r="C2" s="195"/>
      <c r="D2" s="195"/>
      <c r="E2" s="195"/>
      <c r="F2" s="195"/>
      <c r="G2" s="195"/>
      <c r="H2" s="195"/>
      <c r="I2" s="195"/>
      <c r="J2" s="6"/>
    </row>
    <row r="3" spans="1:10" ht="12.75" customHeight="1">
      <c r="A3" s="84"/>
      <c r="B3" s="84"/>
      <c r="C3" s="85"/>
      <c r="D3" s="84"/>
      <c r="E3" s="84"/>
      <c r="F3" s="84"/>
      <c r="G3" s="84"/>
      <c r="H3" s="86"/>
      <c r="I3" s="86"/>
      <c r="J3" s="6"/>
    </row>
    <row r="4" spans="1:10">
      <c r="A4" s="84"/>
      <c r="B4" s="87" t="s">
        <v>6</v>
      </c>
      <c r="C4" s="84"/>
      <c r="D4" s="196" t="str">
        <f>IF(Antrag!J23=0,"",Antrag!E23)</f>
        <v/>
      </c>
      <c r="E4" s="196"/>
      <c r="F4" s="196"/>
      <c r="G4" s="196"/>
      <c r="H4" s="196"/>
      <c r="I4" s="196"/>
      <c r="J4" s="6"/>
    </row>
    <row r="5" spans="1:10">
      <c r="A5" s="84"/>
      <c r="B5" s="87" t="s">
        <v>5</v>
      </c>
      <c r="C5" s="84"/>
      <c r="D5" s="191" t="str">
        <f>IF(Antrag!J24=0,"",Antrag!E24)</f>
        <v/>
      </c>
      <c r="E5" s="191"/>
      <c r="F5" s="191"/>
      <c r="G5" s="191"/>
      <c r="H5" s="191"/>
      <c r="I5" s="191"/>
      <c r="J5" s="6"/>
    </row>
    <row r="6" spans="1:10">
      <c r="A6" s="84"/>
      <c r="B6" s="87" t="s">
        <v>7</v>
      </c>
      <c r="C6" s="84"/>
      <c r="D6" s="191" t="str">
        <f>IF(Antrag!J25=0,"",Antrag!E25)</f>
        <v/>
      </c>
      <c r="E6" s="191"/>
      <c r="F6" s="191"/>
      <c r="G6" s="191"/>
      <c r="H6" s="191"/>
      <c r="I6" s="191"/>
      <c r="J6" s="6"/>
    </row>
    <row r="7" spans="1:10">
      <c r="A7" s="84"/>
      <c r="B7" s="87" t="s">
        <v>8</v>
      </c>
      <c r="C7" s="84"/>
      <c r="D7" s="191" t="str">
        <f>IF(Antrag!J26=0,"",Antrag!E26)</f>
        <v/>
      </c>
      <c r="E7" s="191"/>
      <c r="F7" s="191"/>
      <c r="G7" s="191"/>
      <c r="H7" s="191"/>
      <c r="I7" s="191"/>
      <c r="J7" s="6"/>
    </row>
    <row r="8" spans="1:10">
      <c r="A8" s="84"/>
      <c r="B8" s="192" t="s">
        <v>18</v>
      </c>
      <c r="C8" s="192"/>
      <c r="D8" s="191" t="str">
        <f>IF(Antrag!J27=0,"",Antrag!E27)</f>
        <v/>
      </c>
      <c r="E8" s="191"/>
      <c r="F8" s="191"/>
      <c r="G8" s="191"/>
      <c r="H8" s="191"/>
      <c r="I8" s="191"/>
      <c r="J8" s="6"/>
    </row>
    <row r="9" spans="1:10">
      <c r="A9" s="84"/>
      <c r="B9" s="192" t="s">
        <v>55</v>
      </c>
      <c r="C9" s="192"/>
      <c r="D9" s="191" t="str">
        <f>IF(Antrag!J28=0,"",Antrag!E28)</f>
        <v/>
      </c>
      <c r="E9" s="191"/>
      <c r="F9" s="191"/>
      <c r="G9" s="191"/>
      <c r="H9" s="191"/>
      <c r="I9" s="191"/>
      <c r="J9" s="6"/>
    </row>
    <row r="10" spans="1:10">
      <c r="A10" s="84"/>
      <c r="B10" s="87" t="s">
        <v>32</v>
      </c>
      <c r="C10" s="84"/>
      <c r="D10" s="188" t="str">
        <f>IF(Antrag!E30 = "",CONCATENATE(Antrag!E26,"; ",Antrag!E27),Antrag!E30)</f>
        <v xml:space="preserve">; </v>
      </c>
      <c r="E10" s="189"/>
      <c r="F10" s="189"/>
      <c r="G10" s="189"/>
      <c r="H10" s="189"/>
      <c r="I10" s="190"/>
      <c r="J10" s="6"/>
    </row>
    <row r="11" spans="1:10">
      <c r="A11" s="84"/>
      <c r="B11" s="87" t="s">
        <v>33</v>
      </c>
      <c r="C11" s="84"/>
      <c r="D11" s="143" t="str">
        <f>CONCATENATE(Antrag!E33,", ",Antrag!F33," bis ",Antrag!H33,", ",Antrag!I33)</f>
        <v xml:space="preserve">,  bis , </v>
      </c>
      <c r="E11" s="144"/>
      <c r="F11" s="144"/>
      <c r="G11" s="144"/>
      <c r="H11" s="144"/>
      <c r="I11" s="145"/>
      <c r="J11" s="6"/>
    </row>
    <row r="12" spans="1:10">
      <c r="A12" s="84"/>
      <c r="B12" s="87" t="s">
        <v>44</v>
      </c>
      <c r="C12" s="84"/>
      <c r="D12" s="146" t="str">
        <f>IF(Antrag!F4&gt;0,Antrag!F4,"")</f>
        <v/>
      </c>
      <c r="E12" s="147"/>
      <c r="F12" s="147"/>
      <c r="G12" s="147"/>
      <c r="H12" s="147"/>
      <c r="I12" s="148"/>
      <c r="J12" s="6"/>
    </row>
    <row r="13" spans="1:10">
      <c r="A13" s="84"/>
      <c r="B13" s="84"/>
      <c r="C13" s="84"/>
      <c r="D13" s="84"/>
      <c r="E13" s="84"/>
      <c r="F13" s="84"/>
      <c r="G13" s="84"/>
      <c r="H13" s="90" t="s">
        <v>9</v>
      </c>
      <c r="I13" s="90" t="s">
        <v>10</v>
      </c>
      <c r="J13" s="6"/>
    </row>
    <row r="14" spans="1:10">
      <c r="A14" s="91">
        <f>Tarife!F5</f>
        <v>0</v>
      </c>
      <c r="B14" s="92" t="s">
        <v>68</v>
      </c>
      <c r="C14" s="93"/>
      <c r="D14" s="93"/>
      <c r="E14" s="93"/>
      <c r="F14" s="93"/>
      <c r="G14" s="93"/>
      <c r="H14" s="94">
        <f>Tarife!H5</f>
        <v>360</v>
      </c>
      <c r="I14" s="94" t="str">
        <f>Tarife!O5</f>
        <v/>
      </c>
      <c r="J14" s="6"/>
    </row>
    <row r="15" spans="1:10">
      <c r="A15" s="91">
        <f>Tarife!F6</f>
        <v>0</v>
      </c>
      <c r="B15" s="92" t="s">
        <v>70</v>
      </c>
      <c r="C15" s="95"/>
      <c r="D15" s="96"/>
      <c r="E15" s="96"/>
      <c r="F15" s="115" t="str">
        <f>IF(Antrag!B8&gt;0,Antrag!B8,"")</f>
        <v/>
      </c>
      <c r="G15" s="96"/>
      <c r="H15" s="94">
        <f>Tarife!H6</f>
        <v>270</v>
      </c>
      <c r="I15" s="94" t="str">
        <f>Tarife!O6</f>
        <v/>
      </c>
      <c r="J15" s="6"/>
    </row>
    <row r="16" spans="1:10">
      <c r="A16" s="91">
        <f>Tarife!F7</f>
        <v>0</v>
      </c>
      <c r="B16" s="92" t="s">
        <v>53</v>
      </c>
      <c r="C16" s="95"/>
      <c r="D16" s="96"/>
      <c r="E16" s="96"/>
      <c r="F16" s="115" t="str">
        <f>IF(Antrag!B9&gt;0,Antrag!B9,"")</f>
        <v/>
      </c>
      <c r="G16" s="96"/>
      <c r="H16" s="94">
        <f>Tarife!H7</f>
        <v>90</v>
      </c>
      <c r="I16" s="94" t="str">
        <f>Tarife!O7</f>
        <v/>
      </c>
      <c r="J16" s="6"/>
    </row>
    <row r="17" spans="1:10">
      <c r="A17" s="91">
        <f>Tarife!F8</f>
        <v>0</v>
      </c>
      <c r="B17" s="92" t="s">
        <v>58</v>
      </c>
      <c r="C17" s="95"/>
      <c r="D17" s="96"/>
      <c r="E17" s="96"/>
      <c r="F17" s="115" t="str">
        <f>IF(Antrag!B10&gt;0,Antrag!B10,"")</f>
        <v/>
      </c>
      <c r="G17" s="96"/>
      <c r="H17" s="94">
        <f>Tarife!H8</f>
        <v>90</v>
      </c>
      <c r="I17" s="94" t="str">
        <f>Tarife!O8</f>
        <v/>
      </c>
      <c r="J17" s="6"/>
    </row>
    <row r="18" spans="1:10">
      <c r="A18" s="91">
        <f>Tarife!F9</f>
        <v>0</v>
      </c>
      <c r="B18" s="92" t="s">
        <v>79</v>
      </c>
      <c r="C18" s="95"/>
      <c r="D18" s="96"/>
      <c r="E18" s="96"/>
      <c r="F18" s="96"/>
      <c r="G18" s="96"/>
      <c r="H18" s="94">
        <f>Tarife!H9</f>
        <v>270</v>
      </c>
      <c r="I18" s="94" t="str">
        <f>Tarife!O9</f>
        <v/>
      </c>
      <c r="J18" s="6"/>
    </row>
    <row r="19" spans="1:10">
      <c r="A19" s="91">
        <f>Tarife!F10</f>
        <v>0</v>
      </c>
      <c r="B19" s="92" t="s">
        <v>46</v>
      </c>
      <c r="C19" s="95"/>
      <c r="D19" s="96"/>
      <c r="E19" s="96"/>
      <c r="F19" s="96"/>
      <c r="G19" s="96"/>
      <c r="H19" s="94">
        <f>Tarife!K10</f>
        <v>0</v>
      </c>
      <c r="I19" s="94" t="str">
        <f>Tarife!O10</f>
        <v/>
      </c>
      <c r="J19" s="6"/>
    </row>
    <row r="20" spans="1:10">
      <c r="A20" s="91">
        <f>Tarife!F11</f>
        <v>0</v>
      </c>
      <c r="B20" s="97" t="s">
        <v>50</v>
      </c>
      <c r="C20" s="92" t="s">
        <v>47</v>
      </c>
      <c r="D20" s="96"/>
      <c r="E20" s="96"/>
      <c r="F20" s="96"/>
      <c r="G20" s="96"/>
      <c r="H20" s="94">
        <f>Tarife!K11</f>
        <v>0</v>
      </c>
      <c r="I20" s="94" t="str">
        <f>Tarife!O11</f>
        <v/>
      </c>
      <c r="J20" s="6"/>
    </row>
    <row r="21" spans="1:10">
      <c r="A21" s="91">
        <f>Tarife!F12</f>
        <v>0</v>
      </c>
      <c r="B21" s="97" t="s">
        <v>50</v>
      </c>
      <c r="C21" s="92" t="s">
        <v>48</v>
      </c>
      <c r="D21" s="96"/>
      <c r="E21" s="96"/>
      <c r="F21" s="96"/>
      <c r="G21" s="96"/>
      <c r="H21" s="94">
        <f>Tarife!K12</f>
        <v>0</v>
      </c>
      <c r="I21" s="94" t="str">
        <f>Tarife!O12</f>
        <v/>
      </c>
      <c r="J21" s="6"/>
    </row>
    <row r="22" spans="1:10">
      <c r="A22" s="91">
        <f>Tarife!F13</f>
        <v>0</v>
      </c>
      <c r="B22" s="97" t="s">
        <v>50</v>
      </c>
      <c r="C22" s="92" t="s">
        <v>49</v>
      </c>
      <c r="D22" s="96"/>
      <c r="E22" s="96"/>
      <c r="F22" s="96"/>
      <c r="G22" s="96"/>
      <c r="H22" s="94">
        <f>Tarife!K13</f>
        <v>0</v>
      </c>
      <c r="I22" s="94" t="str">
        <f>Tarife!O13</f>
        <v/>
      </c>
      <c r="J22" s="6"/>
    </row>
    <row r="23" spans="1:10">
      <c r="A23" s="98"/>
      <c r="B23" s="92" t="s">
        <v>54</v>
      </c>
      <c r="C23" s="95"/>
      <c r="D23" s="95"/>
      <c r="E23" s="95"/>
      <c r="F23" s="95"/>
      <c r="G23" s="95"/>
      <c r="H23" s="99"/>
      <c r="I23" s="99">
        <f>Tarife!O14</f>
        <v>50</v>
      </c>
      <c r="J23" s="14"/>
    </row>
    <row r="24" spans="1:10">
      <c r="A24" s="91">
        <f>Tarife!P2</f>
        <v>0</v>
      </c>
      <c r="B24" s="92" t="s">
        <v>64</v>
      </c>
      <c r="C24" s="95"/>
      <c r="D24" s="95"/>
      <c r="E24" s="95"/>
      <c r="F24" s="95"/>
      <c r="G24" s="95"/>
      <c r="H24" s="99"/>
      <c r="I24" s="99" t="str">
        <f>Tarife!O15</f>
        <v/>
      </c>
      <c r="J24" s="14"/>
    </row>
    <row r="25" spans="1:10" ht="18.75" thickBot="1">
      <c r="A25" s="98"/>
      <c r="B25" s="87" t="s">
        <v>35</v>
      </c>
      <c r="C25" s="95"/>
      <c r="D25" s="95"/>
      <c r="E25" s="95"/>
      <c r="F25" s="95"/>
      <c r="G25" s="95"/>
      <c r="H25" s="99"/>
      <c r="I25" s="100">
        <f>Tarife!O16</f>
        <v>50</v>
      </c>
      <c r="J25" s="14"/>
    </row>
    <row r="26" spans="1:10" ht="6.95" customHeight="1">
      <c r="A26" s="98"/>
      <c r="B26" s="87"/>
      <c r="C26" s="95"/>
      <c r="D26" s="95"/>
      <c r="E26" s="95"/>
      <c r="F26" s="95"/>
      <c r="G26" s="95"/>
      <c r="H26" s="99"/>
      <c r="I26" s="101"/>
      <c r="J26" s="14"/>
    </row>
    <row r="27" spans="1:10" ht="14.1" customHeight="1">
      <c r="A27" s="98"/>
      <c r="B27" s="84" t="s">
        <v>77</v>
      </c>
      <c r="C27" s="95"/>
      <c r="D27" s="95"/>
      <c r="E27" s="95"/>
      <c r="F27" s="95"/>
      <c r="G27" s="95"/>
      <c r="H27" s="102"/>
      <c r="I27" s="102"/>
      <c r="J27" s="14"/>
    </row>
    <row r="28" spans="1:10" ht="6.95" customHeight="1">
      <c r="A28" s="98"/>
      <c r="B28" s="84"/>
      <c r="C28" s="95"/>
      <c r="D28" s="95"/>
      <c r="E28" s="95"/>
      <c r="F28" s="95"/>
      <c r="G28" s="95"/>
      <c r="H28" s="102"/>
      <c r="I28" s="102"/>
      <c r="J28" s="14"/>
    </row>
    <row r="29" spans="1:10" ht="14.25" customHeight="1">
      <c r="A29" s="85"/>
      <c r="B29" s="132" t="s">
        <v>25</v>
      </c>
      <c r="C29" s="133" t="s">
        <v>92</v>
      </c>
      <c r="D29" s="133"/>
      <c r="E29" s="133"/>
      <c r="F29" s="133"/>
      <c r="G29" s="133"/>
      <c r="H29" s="134"/>
      <c r="I29" s="135"/>
      <c r="J29" s="4"/>
    </row>
    <row r="30" spans="1:10" ht="14.25" customHeight="1">
      <c r="A30" s="103"/>
      <c r="B30" s="136" t="s">
        <v>26</v>
      </c>
      <c r="C30" s="137" t="s">
        <v>72</v>
      </c>
      <c r="D30" s="137"/>
      <c r="E30" s="137"/>
      <c r="F30" s="137"/>
      <c r="G30" s="137"/>
      <c r="H30" s="138"/>
      <c r="I30" s="139"/>
      <c r="J30" s="4"/>
    </row>
    <row r="31" spans="1:10" ht="14.1" customHeight="1">
      <c r="A31" s="84"/>
      <c r="B31" s="84"/>
      <c r="C31" s="84"/>
      <c r="D31" s="84"/>
      <c r="E31" s="84"/>
      <c r="F31" s="84"/>
      <c r="G31" s="84"/>
      <c r="H31" s="84"/>
      <c r="I31" s="84"/>
      <c r="J31" s="4"/>
    </row>
    <row r="32" spans="1:10" ht="28.35" customHeight="1">
      <c r="A32" s="103"/>
      <c r="B32" s="104" t="s">
        <v>56</v>
      </c>
      <c r="C32" s="200" t="s">
        <v>78</v>
      </c>
      <c r="D32" s="201"/>
      <c r="E32" s="201"/>
      <c r="F32" s="201"/>
      <c r="G32" s="201"/>
      <c r="H32" s="201"/>
      <c r="I32" s="202"/>
      <c r="J32" s="4"/>
    </row>
    <row r="33" spans="1:10" ht="14.1" customHeight="1">
      <c r="A33" s="103"/>
      <c r="B33" s="105" t="s">
        <v>57</v>
      </c>
      <c r="C33" s="203"/>
      <c r="D33" s="204"/>
      <c r="E33" s="204"/>
      <c r="F33" s="204"/>
      <c r="G33" s="204"/>
      <c r="H33" s="204"/>
      <c r="I33" s="205"/>
      <c r="J33" s="4"/>
    </row>
    <row r="34" spans="1:10" ht="14.1" customHeight="1">
      <c r="A34" s="106"/>
      <c r="B34" s="106"/>
      <c r="C34" s="203"/>
      <c r="D34" s="204"/>
      <c r="E34" s="204"/>
      <c r="F34" s="204"/>
      <c r="G34" s="204"/>
      <c r="H34" s="204"/>
      <c r="I34" s="205"/>
      <c r="J34" s="4"/>
    </row>
    <row r="35" spans="1:10" ht="14.1" customHeight="1">
      <c r="A35" s="106"/>
      <c r="B35" s="106"/>
      <c r="C35" s="203"/>
      <c r="D35" s="204"/>
      <c r="E35" s="204"/>
      <c r="F35" s="204"/>
      <c r="G35" s="204"/>
      <c r="H35" s="204"/>
      <c r="I35" s="205"/>
      <c r="J35" s="4"/>
    </row>
    <row r="36" spans="1:10" ht="14.1" customHeight="1">
      <c r="A36" s="199"/>
      <c r="B36" s="199"/>
      <c r="C36" s="203"/>
      <c r="D36" s="204"/>
      <c r="E36" s="204"/>
      <c r="F36" s="204"/>
      <c r="G36" s="204"/>
      <c r="H36" s="204"/>
      <c r="I36" s="205"/>
      <c r="J36" s="4"/>
    </row>
    <row r="37" spans="1:10" ht="14.1" customHeight="1">
      <c r="A37" s="197"/>
      <c r="B37" s="197"/>
      <c r="C37" s="203"/>
      <c r="D37" s="204"/>
      <c r="E37" s="204"/>
      <c r="F37" s="204"/>
      <c r="G37" s="204"/>
      <c r="H37" s="204"/>
      <c r="I37" s="205"/>
      <c r="J37" s="4"/>
    </row>
    <row r="38" spans="1:10" ht="14.1" customHeight="1">
      <c r="A38" s="106"/>
      <c r="B38" s="106"/>
      <c r="C38" s="203"/>
      <c r="D38" s="204"/>
      <c r="E38" s="204"/>
      <c r="F38" s="204"/>
      <c r="G38" s="204"/>
      <c r="H38" s="204"/>
      <c r="I38" s="205"/>
      <c r="J38" s="4"/>
    </row>
    <row r="39" spans="1:10" ht="14.25" customHeight="1">
      <c r="A39" s="107"/>
      <c r="B39" s="107"/>
      <c r="C39" s="203"/>
      <c r="D39" s="204"/>
      <c r="E39" s="204"/>
      <c r="F39" s="204"/>
      <c r="G39" s="204"/>
      <c r="H39" s="204"/>
      <c r="I39" s="205"/>
      <c r="J39" s="4"/>
    </row>
    <row r="40" spans="1:10">
      <c r="A40" s="84"/>
      <c r="B40" s="84"/>
      <c r="C40" s="203"/>
      <c r="D40" s="204"/>
      <c r="E40" s="204"/>
      <c r="F40" s="204"/>
      <c r="G40" s="204"/>
      <c r="H40" s="204"/>
      <c r="I40" s="205"/>
      <c r="J40" s="4"/>
    </row>
    <row r="41" spans="1:10" ht="12.75" customHeight="1">
      <c r="A41" s="84"/>
      <c r="B41" s="84"/>
      <c r="C41" s="206"/>
      <c r="D41" s="207"/>
      <c r="E41" s="207"/>
      <c r="F41" s="207"/>
      <c r="G41" s="207"/>
      <c r="H41" s="207"/>
      <c r="I41" s="208"/>
      <c r="J41" s="4"/>
    </row>
    <row r="42" spans="1:10" ht="2.25" customHeight="1">
      <c r="A42" s="4"/>
      <c r="B42" s="4"/>
      <c r="C42" s="76"/>
      <c r="D42" s="76"/>
      <c r="E42" s="76"/>
      <c r="F42" s="76"/>
      <c r="G42" s="76"/>
      <c r="H42" s="76"/>
      <c r="I42" s="76"/>
      <c r="J42" s="4"/>
    </row>
    <row r="43" spans="1:10" ht="12.75" customHeight="1">
      <c r="A43" s="4"/>
      <c r="B43" s="4"/>
      <c r="C43" s="77"/>
      <c r="D43" s="77"/>
      <c r="E43" s="77"/>
      <c r="F43" s="77"/>
      <c r="G43" s="77"/>
      <c r="H43" s="77"/>
      <c r="I43" s="77"/>
      <c r="J43" s="4"/>
    </row>
    <row r="44" spans="1:10" ht="12.75" customHeight="1">
      <c r="A44" s="140" t="s">
        <v>27</v>
      </c>
      <c r="C44" s="4"/>
      <c r="D44" s="4"/>
      <c r="E44" s="4"/>
      <c r="G44" s="2"/>
      <c r="H44" s="4"/>
      <c r="I44" s="4"/>
      <c r="J44" s="4"/>
    </row>
    <row r="45" spans="1:10" ht="4.3499999999999996" customHeight="1">
      <c r="A45" s="4"/>
      <c r="B45" s="4"/>
      <c r="C45" s="4"/>
      <c r="D45" s="4"/>
      <c r="E45" s="4"/>
      <c r="G45" s="4"/>
      <c r="H45" s="4"/>
      <c r="I45" s="4"/>
      <c r="J45" s="4"/>
    </row>
    <row r="46" spans="1:10" ht="12.75" customHeight="1">
      <c r="A46" s="15"/>
      <c r="B46" s="209" t="s">
        <v>74</v>
      </c>
      <c r="C46" s="209"/>
      <c r="E46" s="4" t="s">
        <v>73</v>
      </c>
      <c r="H46" s="4"/>
      <c r="I46" s="4"/>
      <c r="J46" s="4"/>
    </row>
    <row r="47" spans="1:10">
      <c r="A47" s="15"/>
      <c r="B47" s="4" t="s">
        <v>82</v>
      </c>
      <c r="C47" s="4"/>
      <c r="D47" s="4"/>
      <c r="E47" s="4"/>
      <c r="F47" s="4"/>
      <c r="G47" s="141" t="s">
        <v>28</v>
      </c>
      <c r="H47" s="4"/>
      <c r="I47" s="4"/>
      <c r="J47" s="4"/>
    </row>
    <row r="48" spans="1:10">
      <c r="A48" s="15"/>
      <c r="B48" s="4"/>
      <c r="C48" s="4"/>
      <c r="D48" s="4"/>
      <c r="E48" s="4"/>
      <c r="F48" s="4"/>
      <c r="G48" s="4"/>
      <c r="H48" s="4"/>
      <c r="I48" s="4"/>
      <c r="J48" s="4"/>
    </row>
    <row r="49" spans="1:10">
      <c r="A49" s="198" t="s">
        <v>91</v>
      </c>
      <c r="B49" s="198"/>
      <c r="C49" s="198"/>
      <c r="D49" s="198"/>
      <c r="E49" s="198"/>
      <c r="F49" s="198"/>
      <c r="G49" s="198"/>
      <c r="H49" s="198"/>
      <c r="I49" s="198"/>
      <c r="J49" s="198"/>
    </row>
  </sheetData>
  <mergeCells count="16">
    <mergeCell ref="A37:B37"/>
    <mergeCell ref="A49:J49"/>
    <mergeCell ref="A36:B36"/>
    <mergeCell ref="C32:I41"/>
    <mergeCell ref="B46:C46"/>
    <mergeCell ref="C1:I1"/>
    <mergeCell ref="B2:I2"/>
    <mergeCell ref="D4:I4"/>
    <mergeCell ref="D5:I5"/>
    <mergeCell ref="D6:I6"/>
    <mergeCell ref="D10:I10"/>
    <mergeCell ref="D7:I7"/>
    <mergeCell ref="B8:C8"/>
    <mergeCell ref="B9:C9"/>
    <mergeCell ref="D8:I8"/>
    <mergeCell ref="D9:I9"/>
  </mergeCells>
  <pageMargins left="0.39370078740157483" right="0.23622047244094491" top="0.19685039370078741" bottom="0.19685039370078741" header="0.31496062992125984" footer="0.31496062992125984"/>
  <pageSetup paperSize="9" scale="90" fitToHeight="0" orientation="portrait" verticalDpi="599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152400</xdr:rowOff>
                  </from>
                  <to>
                    <xdr:col>0</xdr:col>
                    <xdr:colOff>219075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47625</xdr:rowOff>
                  </from>
                  <to>
                    <xdr:col>0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4">
              <controlPr defaultSize="0" autoFill="0" autoLine="0" autoPict="0">
                <anchor moveWithCells="1">
                  <from>
                    <xdr:col>3</xdr:col>
                    <xdr:colOff>619125</xdr:colOff>
                    <xdr:row>44</xdr:row>
                    <xdr:rowOff>28575</xdr:rowOff>
                  </from>
                  <to>
                    <xdr:col>4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0B1E173E-52C4-47FA-859B-29FBB60408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A14:A22</xm:sqref>
        </x14:conditionalFormatting>
        <x14:conditionalFormatting xmlns:xm="http://schemas.microsoft.com/office/excel/2006/main">
          <x14:cfRule type="iconSet" priority="1" id="{9B02A8DE-26AF-415D-AE0E-E05AFFC136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48"/>
  <sheetViews>
    <sheetView view="pageLayout" topLeftCell="A19" zoomScaleNormal="100" workbookViewId="0">
      <selection activeCell="B30" sqref="B30:H30"/>
    </sheetView>
    <sheetView workbookViewId="1">
      <selection activeCell="B14" sqref="B14"/>
    </sheetView>
  </sheetViews>
  <sheetFormatPr baseColWidth="10" defaultColWidth="9" defaultRowHeight="18"/>
  <cols>
    <col min="1" max="1" width="3.42578125" customWidth="1"/>
    <col min="2" max="2" width="15.42578125" customWidth="1"/>
    <col min="7" max="7" width="22.7109375" customWidth="1"/>
    <col min="8" max="9" width="9" style="2"/>
    <col min="10" max="10" width="1.28515625" style="2" customWidth="1"/>
    <col min="11" max="16384" width="9" style="2"/>
  </cols>
  <sheetData>
    <row r="1" spans="1:11" ht="97.5" customHeight="1">
      <c r="A1" s="33"/>
      <c r="B1" s="33"/>
      <c r="C1" s="149" t="s">
        <v>85</v>
      </c>
      <c r="D1" s="150"/>
      <c r="E1" s="150"/>
      <c r="F1" s="150"/>
      <c r="G1" s="150"/>
      <c r="H1" s="150"/>
      <c r="I1" s="150"/>
      <c r="J1" s="54"/>
      <c r="K1" s="3"/>
    </row>
    <row r="2" spans="1:11" ht="35.25" customHeight="1">
      <c r="A2" s="33"/>
      <c r="B2" s="216" t="s">
        <v>36</v>
      </c>
      <c r="C2" s="216"/>
      <c r="D2" s="216"/>
      <c r="E2" s="216"/>
      <c r="F2" s="216"/>
      <c r="G2" s="216"/>
      <c r="H2" s="216"/>
      <c r="I2" s="216"/>
      <c r="J2" s="55"/>
    </row>
    <row r="3" spans="1:11" s="103" customFormat="1">
      <c r="A3" s="84"/>
      <c r="B3" s="84"/>
      <c r="C3" s="84"/>
      <c r="D3" s="84"/>
      <c r="E3" s="84"/>
      <c r="F3" s="84"/>
      <c r="G3" s="84"/>
      <c r="H3" s="86"/>
      <c r="I3" s="86"/>
      <c r="J3" s="86"/>
    </row>
    <row r="4" spans="1:11" s="103" customFormat="1">
      <c r="A4" s="84"/>
      <c r="B4" s="87" t="s">
        <v>6</v>
      </c>
      <c r="C4" s="84"/>
      <c r="D4" s="215" t="str">
        <f>IF(Antrag!J23=0,"",Antrag!E23)</f>
        <v/>
      </c>
      <c r="E4" s="215"/>
      <c r="F4" s="215"/>
      <c r="G4" s="215"/>
      <c r="H4" s="215"/>
      <c r="I4" s="215"/>
      <c r="J4" s="86"/>
    </row>
    <row r="5" spans="1:11" s="103" customFormat="1">
      <c r="A5" s="84"/>
      <c r="B5" s="87" t="s">
        <v>5</v>
      </c>
      <c r="C5" s="84"/>
      <c r="D5" s="215" t="str">
        <f>IF(Antrag!J24=0,"",Antrag!E24)</f>
        <v/>
      </c>
      <c r="E5" s="215"/>
      <c r="F5" s="215"/>
      <c r="G5" s="215"/>
      <c r="H5" s="215"/>
      <c r="I5" s="215"/>
      <c r="J5" s="86"/>
    </row>
    <row r="6" spans="1:11" s="103" customFormat="1">
      <c r="A6" s="84"/>
      <c r="B6" s="87" t="s">
        <v>7</v>
      </c>
      <c r="C6" s="84"/>
      <c r="D6" s="215" t="str">
        <f>IF(Antrag!J25=0,"",Antrag!E25)</f>
        <v/>
      </c>
      <c r="E6" s="215"/>
      <c r="F6" s="215"/>
      <c r="G6" s="215"/>
      <c r="H6" s="215"/>
      <c r="I6" s="215"/>
      <c r="J6" s="86"/>
    </row>
    <row r="7" spans="1:11" s="103" customFormat="1">
      <c r="A7" s="84"/>
      <c r="B7" s="87" t="s">
        <v>8</v>
      </c>
      <c r="C7" s="84"/>
      <c r="D7" s="215" t="str">
        <f>CONCATENATE(Antrag!E26,"; ",Antrag!E27)</f>
        <v xml:space="preserve">; </v>
      </c>
      <c r="E7" s="215"/>
      <c r="F7" s="215"/>
      <c r="G7" s="215"/>
      <c r="H7" s="215"/>
      <c r="I7" s="215"/>
      <c r="J7" s="86"/>
    </row>
    <row r="8" spans="1:11" s="103" customFormat="1">
      <c r="A8" s="84"/>
      <c r="B8" s="192" t="s">
        <v>18</v>
      </c>
      <c r="C8" s="192"/>
      <c r="D8" s="215" t="str">
        <f>IF(Antrag!J27=0,"",Antrag!E27)</f>
        <v/>
      </c>
      <c r="E8" s="215"/>
      <c r="F8" s="215"/>
      <c r="G8" s="215"/>
      <c r="H8" s="215"/>
      <c r="I8" s="215"/>
      <c r="J8" s="86"/>
    </row>
    <row r="9" spans="1:11" s="103" customFormat="1">
      <c r="A9" s="84"/>
      <c r="B9" s="192" t="s">
        <v>55</v>
      </c>
      <c r="C9" s="192"/>
      <c r="D9" s="215" t="str">
        <f>IF(Antrag!J28=0,"",Antrag!E28)</f>
        <v/>
      </c>
      <c r="E9" s="215"/>
      <c r="F9" s="215"/>
      <c r="G9" s="215"/>
      <c r="H9" s="215"/>
      <c r="I9" s="215"/>
      <c r="J9" s="86"/>
    </row>
    <row r="10" spans="1:11" s="103" customFormat="1">
      <c r="A10" s="84"/>
      <c r="B10" s="87" t="s">
        <v>32</v>
      </c>
      <c r="C10" s="84"/>
      <c r="D10" s="215" t="str">
        <f>IF(Antrag!E30 = "",CONCATENATE(Antrag!E26,"; ",Antrag!E27),Antrag!E30)</f>
        <v xml:space="preserve">; </v>
      </c>
      <c r="E10" s="215"/>
      <c r="F10" s="215"/>
      <c r="G10" s="215"/>
      <c r="H10" s="215"/>
      <c r="I10" s="215"/>
      <c r="J10" s="86"/>
    </row>
    <row r="11" spans="1:11" s="103" customFormat="1">
      <c r="A11" s="84"/>
      <c r="B11" s="87" t="s">
        <v>44</v>
      </c>
      <c r="C11" s="84"/>
      <c r="D11" s="113" t="str">
        <f>IF(Antrag!F4&gt;0,Antrag!F4,"")</f>
        <v/>
      </c>
      <c r="E11" s="112"/>
      <c r="F11" s="112"/>
      <c r="G11" s="112"/>
      <c r="H11" s="112"/>
      <c r="I11" s="112"/>
      <c r="J11" s="86"/>
    </row>
    <row r="12" spans="1:11" s="103" customFormat="1">
      <c r="A12" s="84"/>
      <c r="B12" s="87"/>
      <c r="C12" s="84"/>
      <c r="D12" s="89"/>
      <c r="E12" s="89"/>
      <c r="F12" s="89"/>
      <c r="G12" s="89"/>
      <c r="H12" s="89"/>
      <c r="I12" s="89"/>
      <c r="J12" s="86"/>
    </row>
    <row r="13" spans="1:11" s="103" customFormat="1">
      <c r="A13" s="84"/>
      <c r="B13" s="84"/>
      <c r="C13" s="84"/>
      <c r="D13" s="84"/>
      <c r="E13" s="84"/>
      <c r="F13" s="84"/>
      <c r="G13" s="84"/>
      <c r="H13" s="90" t="s">
        <v>9</v>
      </c>
      <c r="I13" s="90" t="s">
        <v>10</v>
      </c>
      <c r="J13" s="86"/>
    </row>
    <row r="14" spans="1:11" s="103" customFormat="1">
      <c r="A14" s="91">
        <f>Tarife!F5</f>
        <v>0</v>
      </c>
      <c r="B14" s="92" t="s">
        <v>68</v>
      </c>
      <c r="C14" s="93"/>
      <c r="D14" s="93"/>
      <c r="E14" s="93"/>
      <c r="F14" s="93"/>
      <c r="G14" s="93"/>
      <c r="H14" s="108">
        <f>Tarife!H5</f>
        <v>360</v>
      </c>
      <c r="I14" s="108" t="str">
        <f>Tarife!O5</f>
        <v/>
      </c>
      <c r="J14" s="86"/>
    </row>
    <row r="15" spans="1:11" s="103" customFormat="1">
      <c r="A15" s="91">
        <f>Tarife!F6</f>
        <v>0</v>
      </c>
      <c r="B15" s="92" t="s">
        <v>70</v>
      </c>
      <c r="C15" s="84"/>
      <c r="D15" s="84"/>
      <c r="E15" s="84"/>
      <c r="F15" s="116" t="str">
        <f>IF(Antrag!B8&gt;0,Antrag!B8,"")</f>
        <v/>
      </c>
      <c r="G15" s="84"/>
      <c r="H15" s="108">
        <f>Tarife!H6</f>
        <v>270</v>
      </c>
      <c r="I15" s="108" t="str">
        <f>Tarife!O6</f>
        <v/>
      </c>
      <c r="J15" s="86"/>
    </row>
    <row r="16" spans="1:11" s="103" customFormat="1">
      <c r="A16" s="91">
        <f>Tarife!F7</f>
        <v>0</v>
      </c>
      <c r="B16" s="92" t="s">
        <v>53</v>
      </c>
      <c r="C16" s="84"/>
      <c r="D16" s="84"/>
      <c r="E16" s="84"/>
      <c r="F16" s="116" t="str">
        <f>IF(Antrag!B9&gt;0,Antrag!B9,"")</f>
        <v/>
      </c>
      <c r="G16" s="84"/>
      <c r="H16" s="108">
        <f>Tarife!H7</f>
        <v>90</v>
      </c>
      <c r="I16" s="108" t="str">
        <f>Tarife!O7</f>
        <v/>
      </c>
      <c r="J16" s="86"/>
    </row>
    <row r="17" spans="1:10" s="103" customFormat="1">
      <c r="A17" s="91">
        <f>Tarife!F8</f>
        <v>0</v>
      </c>
      <c r="B17" s="92" t="s">
        <v>58</v>
      </c>
      <c r="C17" s="84"/>
      <c r="D17" s="84"/>
      <c r="E17" s="84"/>
      <c r="F17" s="116" t="str">
        <f>IF(Antrag!B10&gt;0,Antrag!B10,"")</f>
        <v/>
      </c>
      <c r="G17" s="84"/>
      <c r="H17" s="108">
        <f>Tarife!H8</f>
        <v>90</v>
      </c>
      <c r="I17" s="108" t="str">
        <f>Tarife!O8</f>
        <v/>
      </c>
      <c r="J17" s="86"/>
    </row>
    <row r="18" spans="1:10" s="103" customFormat="1">
      <c r="A18" s="91">
        <f>Tarife!F9</f>
        <v>0</v>
      </c>
      <c r="B18" s="92" t="s">
        <v>81</v>
      </c>
      <c r="C18" s="84"/>
      <c r="D18" s="84"/>
      <c r="E18" s="84"/>
      <c r="F18" s="84"/>
      <c r="G18" s="84"/>
      <c r="H18" s="108">
        <f>Tarife!H9</f>
        <v>270</v>
      </c>
      <c r="I18" s="108" t="str">
        <f>Tarife!O9</f>
        <v/>
      </c>
      <c r="J18" s="86"/>
    </row>
    <row r="19" spans="1:10" s="103" customFormat="1">
      <c r="A19" s="91">
        <f>Tarife!F10</f>
        <v>0</v>
      </c>
      <c r="B19" s="92" t="s">
        <v>46</v>
      </c>
      <c r="C19" s="84"/>
      <c r="D19" s="84"/>
      <c r="E19" s="84"/>
      <c r="F19" s="84"/>
      <c r="G19" s="84"/>
      <c r="H19" s="108">
        <f>Tarife!K10</f>
        <v>0</v>
      </c>
      <c r="I19" s="108" t="str">
        <f>Tarife!O10</f>
        <v/>
      </c>
      <c r="J19" s="86"/>
    </row>
    <row r="20" spans="1:10" s="103" customFormat="1">
      <c r="A20" s="91">
        <f>Tarife!P2</f>
        <v>0</v>
      </c>
      <c r="B20" s="95" t="s">
        <v>64</v>
      </c>
      <c r="C20" s="84"/>
      <c r="D20" s="84"/>
      <c r="E20" s="84"/>
      <c r="F20" s="84"/>
      <c r="G20" s="84"/>
      <c r="H20" s="108"/>
      <c r="I20" s="108" t="str">
        <f>Tarife!O15</f>
        <v/>
      </c>
      <c r="J20" s="86"/>
    </row>
    <row r="21" spans="1:10" s="103" customFormat="1">
      <c r="A21" s="91"/>
      <c r="B21" s="95"/>
      <c r="C21" s="109"/>
      <c r="D21" s="84"/>
      <c r="E21" s="84"/>
      <c r="F21" s="84"/>
      <c r="G21" s="84"/>
      <c r="H21" s="108"/>
      <c r="I21" s="108"/>
      <c r="J21" s="86"/>
    </row>
    <row r="22" spans="1:10" s="103" customFormat="1">
      <c r="A22" s="84"/>
      <c r="B22" s="110" t="s">
        <v>11</v>
      </c>
      <c r="C22" s="84"/>
      <c r="D22" s="84"/>
      <c r="E22" s="84"/>
      <c r="F22" s="84"/>
      <c r="G22" s="84"/>
      <c r="H22" s="86"/>
      <c r="I22" s="86"/>
      <c r="J22" s="86"/>
    </row>
    <row r="23" spans="1:10" s="103" customFormat="1">
      <c r="A23" s="114"/>
      <c r="B23" s="84" t="s">
        <v>12</v>
      </c>
      <c r="C23" s="84"/>
      <c r="D23" s="84"/>
      <c r="E23" s="84"/>
      <c r="F23" s="84"/>
      <c r="G23" s="84"/>
      <c r="H23" s="108">
        <v>1.9</v>
      </c>
      <c r="I23" s="108" t="str">
        <f t="shared" ref="I23:I26" si="0">IF(A23*H23&gt;0,A23*H23,"")</f>
        <v/>
      </c>
      <c r="J23" s="86"/>
    </row>
    <row r="24" spans="1:10" s="103" customFormat="1">
      <c r="A24" s="114"/>
      <c r="B24" s="84" t="s">
        <v>13</v>
      </c>
      <c r="C24" s="84"/>
      <c r="D24" s="84"/>
      <c r="E24" s="84"/>
      <c r="F24" s="84"/>
      <c r="G24" s="84"/>
      <c r="H24" s="108">
        <v>3</v>
      </c>
      <c r="I24" s="108" t="str">
        <f t="shared" si="0"/>
        <v/>
      </c>
      <c r="J24" s="86"/>
    </row>
    <row r="25" spans="1:10" s="103" customFormat="1">
      <c r="A25" s="114"/>
      <c r="B25" s="84" t="s">
        <v>14</v>
      </c>
      <c r="C25" s="84"/>
      <c r="D25" s="84"/>
      <c r="E25" s="84"/>
      <c r="F25" s="84"/>
      <c r="G25" s="84"/>
      <c r="H25" s="108">
        <v>5.3</v>
      </c>
      <c r="I25" s="108" t="str">
        <f t="shared" si="0"/>
        <v/>
      </c>
      <c r="J25" s="86"/>
    </row>
    <row r="26" spans="1:10" s="103" customFormat="1">
      <c r="A26" s="114"/>
      <c r="B26" s="84" t="s">
        <v>15</v>
      </c>
      <c r="C26" s="84"/>
      <c r="D26" s="84"/>
      <c r="E26" s="84"/>
      <c r="F26" s="84"/>
      <c r="G26" s="84"/>
      <c r="H26" s="108">
        <v>35.9</v>
      </c>
      <c r="I26" s="108" t="str">
        <f t="shared" si="0"/>
        <v/>
      </c>
      <c r="J26" s="86"/>
    </row>
    <row r="27" spans="1:10" s="103" customFormat="1">
      <c r="A27" s="114"/>
      <c r="B27" s="92" t="s">
        <v>54</v>
      </c>
      <c r="C27" s="84"/>
      <c r="D27" s="84"/>
      <c r="E27" s="84"/>
      <c r="F27" s="84"/>
      <c r="G27" s="84"/>
      <c r="H27" s="108"/>
      <c r="I27" s="108">
        <f>Tarife!O14</f>
        <v>50</v>
      </c>
      <c r="J27" s="86"/>
    </row>
    <row r="28" spans="1:10" s="103" customFormat="1">
      <c r="A28" s="98"/>
      <c r="B28" s="111" t="s">
        <v>20</v>
      </c>
      <c r="C28" s="95"/>
      <c r="D28" s="95"/>
      <c r="E28" s="95"/>
      <c r="F28" s="95"/>
      <c r="G28" s="95"/>
      <c r="H28" s="102"/>
      <c r="I28" s="102"/>
      <c r="J28" s="88"/>
    </row>
    <row r="29" spans="1:10">
      <c r="A29" s="56"/>
      <c r="B29" s="213"/>
      <c r="C29" s="213"/>
      <c r="D29" s="213"/>
      <c r="E29" s="213"/>
      <c r="F29" s="213"/>
      <c r="G29" s="213"/>
      <c r="H29" s="213"/>
      <c r="I29" s="60">
        <v>0</v>
      </c>
      <c r="J29" s="59"/>
    </row>
    <row r="30" spans="1:10">
      <c r="A30" s="56"/>
      <c r="B30" s="214"/>
      <c r="C30" s="214"/>
      <c r="D30" s="214"/>
      <c r="E30" s="214"/>
      <c r="F30" s="214"/>
      <c r="G30" s="214"/>
      <c r="H30" s="214"/>
      <c r="I30" s="58"/>
      <c r="J30" s="59"/>
    </row>
    <row r="31" spans="1:10">
      <c r="A31" s="56"/>
      <c r="B31" s="214"/>
      <c r="C31" s="214"/>
      <c r="D31" s="214"/>
      <c r="E31" s="214"/>
      <c r="F31" s="214"/>
      <c r="G31" s="214"/>
      <c r="H31" s="214"/>
      <c r="I31" s="58"/>
      <c r="J31" s="59"/>
    </row>
    <row r="32" spans="1:10" ht="5.0999999999999996" customHeight="1">
      <c r="A32" s="56"/>
      <c r="B32" s="38"/>
      <c r="C32" s="38"/>
      <c r="D32" s="38"/>
      <c r="E32" s="38"/>
      <c r="F32" s="38"/>
      <c r="G32" s="38"/>
      <c r="H32" s="58"/>
      <c r="I32" s="58"/>
      <c r="J32" s="59"/>
    </row>
    <row r="33" spans="1:10">
      <c r="A33" s="56"/>
      <c r="B33" s="57" t="s">
        <v>21</v>
      </c>
      <c r="C33" s="38"/>
      <c r="D33" s="38"/>
      <c r="E33" s="38"/>
      <c r="F33" s="61" t="s">
        <v>23</v>
      </c>
      <c r="G33" s="38"/>
      <c r="H33" s="58"/>
      <c r="I33" s="58"/>
      <c r="J33" s="59"/>
    </row>
    <row r="34" spans="1:10">
      <c r="A34" s="56"/>
      <c r="B34" s="38" t="s">
        <v>93</v>
      </c>
      <c r="C34" s="38"/>
      <c r="D34" s="62"/>
      <c r="E34" s="62"/>
      <c r="F34" s="63"/>
      <c r="G34" s="38"/>
      <c r="H34" s="58">
        <v>50</v>
      </c>
      <c r="I34" s="58">
        <f>H34*F34</f>
        <v>0</v>
      </c>
      <c r="J34" s="59"/>
    </row>
    <row r="35" spans="1:10">
      <c r="A35" s="56"/>
      <c r="B35" s="211"/>
      <c r="C35" s="211"/>
      <c r="D35" s="64"/>
      <c r="E35" s="64"/>
      <c r="F35" s="63"/>
      <c r="G35" s="38"/>
      <c r="H35" s="58">
        <v>50</v>
      </c>
      <c r="I35" s="58">
        <f>H35*F35</f>
        <v>0</v>
      </c>
      <c r="J35" s="59"/>
    </row>
    <row r="36" spans="1:10">
      <c r="A36" s="56"/>
      <c r="B36" s="212"/>
      <c r="C36" s="212"/>
      <c r="D36" s="65"/>
      <c r="E36" s="65"/>
      <c r="F36" s="63"/>
      <c r="G36" s="38"/>
      <c r="H36" s="66"/>
      <c r="I36" s="58">
        <f>H36*F36</f>
        <v>0</v>
      </c>
      <c r="J36" s="59"/>
    </row>
    <row r="37" spans="1:10">
      <c r="A37" s="56"/>
      <c r="B37" s="38"/>
      <c r="C37" s="38"/>
      <c r="D37" s="38"/>
      <c r="E37" s="38"/>
      <c r="F37" s="38"/>
      <c r="G37" s="38"/>
      <c r="H37" s="58"/>
      <c r="I37" s="58"/>
      <c r="J37" s="59"/>
    </row>
    <row r="38" spans="1:10" ht="18.75" thickBot="1">
      <c r="A38" s="78"/>
      <c r="B38" s="79" t="s">
        <v>75</v>
      </c>
      <c r="C38" s="80"/>
      <c r="D38" s="80"/>
      <c r="E38" s="80"/>
      <c r="F38" s="80"/>
      <c r="G38" s="80"/>
      <c r="H38" s="81"/>
      <c r="I38" s="82">
        <f>SUM(I14:I37)</f>
        <v>50</v>
      </c>
      <c r="J38" s="83"/>
    </row>
    <row r="39" spans="1:10">
      <c r="A39" s="56"/>
      <c r="B39" s="38"/>
      <c r="C39" s="38"/>
      <c r="D39" s="38"/>
      <c r="E39" s="38"/>
      <c r="F39" s="38"/>
      <c r="G39" s="38"/>
      <c r="H39" s="58"/>
      <c r="I39" s="58"/>
      <c r="J39" s="59"/>
    </row>
    <row r="40" spans="1:10" ht="17.25" customHeight="1">
      <c r="A40" s="67"/>
      <c r="B40" s="38"/>
      <c r="C40" s="38"/>
      <c r="D40" s="38"/>
      <c r="E40" s="38"/>
      <c r="F40" s="38"/>
      <c r="G40" s="38"/>
      <c r="H40" s="58"/>
      <c r="I40" s="58"/>
      <c r="J40" s="59"/>
    </row>
    <row r="41" spans="1:10" ht="18.95" customHeight="1">
      <c r="A41" s="67"/>
      <c r="B41" s="38"/>
      <c r="C41" s="38"/>
      <c r="D41" s="38"/>
      <c r="E41" s="38"/>
      <c r="F41" s="38"/>
      <c r="G41" s="38"/>
      <c r="H41" s="58"/>
      <c r="I41" s="58"/>
      <c r="J41" s="59"/>
    </row>
    <row r="42" spans="1:10" ht="3.95" customHeight="1">
      <c r="A42" s="68"/>
      <c r="B42" s="69"/>
      <c r="C42" s="69"/>
      <c r="D42" s="69"/>
      <c r="E42" s="69"/>
      <c r="F42" s="69"/>
      <c r="G42" s="69"/>
      <c r="H42" s="70"/>
      <c r="I42" s="70"/>
      <c r="J42" s="59"/>
    </row>
    <row r="43" spans="1:10" ht="21.95" customHeight="1">
      <c r="A43" s="142" t="s">
        <v>24</v>
      </c>
      <c r="B43" s="38"/>
      <c r="C43" s="38"/>
      <c r="D43" s="38"/>
      <c r="E43" s="38"/>
      <c r="F43" s="71"/>
      <c r="G43" s="38"/>
      <c r="H43" s="38"/>
      <c r="I43" s="58"/>
      <c r="J43" s="59"/>
    </row>
    <row r="44" spans="1:10" ht="20.100000000000001" customHeight="1">
      <c r="A44" s="210" t="s">
        <v>91</v>
      </c>
      <c r="B44" s="210"/>
      <c r="C44" s="210"/>
      <c r="D44" s="210"/>
      <c r="E44" s="210"/>
      <c r="F44" s="210"/>
      <c r="G44" s="210"/>
      <c r="H44" s="210"/>
      <c r="I44" s="210"/>
      <c r="J44" s="210"/>
    </row>
    <row r="45" spans="1:10" ht="12.75" customHeight="1">
      <c r="A45" s="71"/>
      <c r="B45" s="71"/>
      <c r="C45" s="71"/>
      <c r="D45" s="71"/>
      <c r="E45" s="71"/>
      <c r="F45" s="71"/>
      <c r="G45" s="71"/>
      <c r="H45" s="72"/>
      <c r="I45" s="72"/>
      <c r="J45" s="72"/>
    </row>
    <row r="46" spans="1:10">
      <c r="A46" s="71"/>
      <c r="B46" s="71"/>
      <c r="C46" s="71"/>
      <c r="D46" s="71"/>
      <c r="E46" s="71"/>
      <c r="F46" s="71"/>
      <c r="G46" s="71"/>
      <c r="H46" s="72"/>
      <c r="I46" s="72"/>
      <c r="J46" s="72"/>
    </row>
    <row r="47" spans="1:10">
      <c r="A47" s="71"/>
      <c r="B47" s="71"/>
      <c r="C47" s="71"/>
      <c r="D47" s="71"/>
      <c r="E47" s="71"/>
      <c r="F47" s="71"/>
      <c r="G47" s="71"/>
      <c r="H47" s="72"/>
      <c r="I47" s="72"/>
      <c r="J47" s="72"/>
    </row>
    <row r="48" spans="1:10">
      <c r="A48" s="71"/>
      <c r="B48" s="71"/>
      <c r="C48" s="71"/>
      <c r="D48" s="71"/>
      <c r="E48" s="71"/>
      <c r="F48" s="71"/>
      <c r="G48" s="71"/>
      <c r="H48" s="72"/>
      <c r="I48" s="72"/>
      <c r="J48" s="72"/>
    </row>
  </sheetData>
  <mergeCells count="17">
    <mergeCell ref="C1:I1"/>
    <mergeCell ref="D4:I4"/>
    <mergeCell ref="D5:I5"/>
    <mergeCell ref="D6:I6"/>
    <mergeCell ref="D10:I10"/>
    <mergeCell ref="B2:I2"/>
    <mergeCell ref="D7:I7"/>
    <mergeCell ref="B8:C8"/>
    <mergeCell ref="B9:C9"/>
    <mergeCell ref="D8:I8"/>
    <mergeCell ref="D9:I9"/>
    <mergeCell ref="A44:J44"/>
    <mergeCell ref="B35:C35"/>
    <mergeCell ref="B36:C36"/>
    <mergeCell ref="B29:H29"/>
    <mergeCell ref="B30:H30"/>
    <mergeCell ref="B31:H31"/>
  </mergeCells>
  <pageMargins left="0.39370078740157483" right="0.23622047244094491" top="0.59055118110236227" bottom="0.39370078740157483" header="0.31496062992125984" footer="0.31496062992125984"/>
  <pageSetup paperSize="9" scale="88" orientation="portrait" verticalDpi="599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C0E0B895-6A66-43E5-8AF2-E50CE9BBF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A14:A20</xm:sqref>
        </x14:conditionalFormatting>
        <x14:conditionalFormatting xmlns:xm="http://schemas.microsoft.com/office/excel/2006/main">
          <x14:cfRule type="iconSet" priority="7" id="{8DDFFFFE-3592-490C-8217-EC3EAF19E35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P20"/>
  <sheetViews>
    <sheetView workbookViewId="0">
      <selection activeCell="B30" sqref="B30:H30"/>
    </sheetView>
    <sheetView workbookViewId="1"/>
  </sheetViews>
  <sheetFormatPr baseColWidth="10" defaultColWidth="9.140625" defaultRowHeight="12.75"/>
  <cols>
    <col min="2" max="2" width="54.85546875" customWidth="1"/>
    <col min="3" max="3" width="12" customWidth="1"/>
    <col min="4" max="4" width="14.140625" customWidth="1"/>
    <col min="5" max="5" width="10.42578125" customWidth="1"/>
    <col min="6" max="10" width="7.140625" customWidth="1"/>
  </cols>
  <sheetData>
    <row r="1" spans="2:16" ht="13.5" thickBot="1">
      <c r="E1" s="217" t="s">
        <v>41</v>
      </c>
      <c r="F1" s="217"/>
      <c r="G1" s="19"/>
      <c r="J1" s="20" t="s">
        <v>42</v>
      </c>
      <c r="L1" t="s">
        <v>71</v>
      </c>
      <c r="M1" s="22" t="s">
        <v>43</v>
      </c>
      <c r="O1" s="31" t="s">
        <v>63</v>
      </c>
      <c r="P1" s="31"/>
    </row>
    <row r="2" spans="2:16" ht="15.75" thickBot="1">
      <c r="B2" s="11" t="s">
        <v>0</v>
      </c>
      <c r="C2" s="11"/>
      <c r="D2" s="11"/>
      <c r="E2" s="27" t="b">
        <v>0</v>
      </c>
      <c r="F2" s="18">
        <f t="shared" ref="F2" si="0">IF(E2=TRUE,1,0)</f>
        <v>0</v>
      </c>
      <c r="G2" s="18"/>
      <c r="H2" s="13"/>
      <c r="I2" s="13"/>
      <c r="J2" s="28" t="b">
        <v>0</v>
      </c>
      <c r="K2" s="11"/>
      <c r="L2" s="11"/>
      <c r="M2" s="29"/>
      <c r="O2" s="32" t="b">
        <v>0</v>
      </c>
      <c r="P2" s="30">
        <f t="shared" ref="P2" si="1">IF(O2=TRUE,1,0)</f>
        <v>0</v>
      </c>
    </row>
    <row r="3" spans="2:16" ht="13.5" thickBot="1">
      <c r="C3" s="8" t="s">
        <v>37</v>
      </c>
      <c r="D3" s="8" t="s">
        <v>29</v>
      </c>
      <c r="E3" s="8"/>
      <c r="F3" s="8"/>
      <c r="G3" s="8"/>
      <c r="H3" s="8" t="s">
        <v>9</v>
      </c>
      <c r="I3" s="8"/>
      <c r="J3" s="21">
        <f>IF(J2=TRUE,1,0)</f>
        <v>0</v>
      </c>
      <c r="K3" s="8" t="s">
        <v>9</v>
      </c>
      <c r="L3" s="8"/>
      <c r="M3" s="24">
        <f>IF(M4&gt;0,1,0)</f>
        <v>0</v>
      </c>
      <c r="N3" s="13"/>
      <c r="O3" s="8" t="s">
        <v>10</v>
      </c>
    </row>
    <row r="4" spans="2:16" ht="18.75" thickBot="1">
      <c r="B4" s="9" t="s">
        <v>45</v>
      </c>
      <c r="C4" s="16" t="s">
        <v>16</v>
      </c>
      <c r="D4" s="16" t="s">
        <v>17</v>
      </c>
      <c r="L4">
        <f>IF(P2*M3&gt;0,1,0)</f>
        <v>0</v>
      </c>
      <c r="M4" s="29">
        <f>Antrag!F4</f>
        <v>0</v>
      </c>
    </row>
    <row r="5" spans="2:16" ht="15">
      <c r="B5" s="11" t="s">
        <v>38</v>
      </c>
      <c r="C5" s="17">
        <v>120</v>
      </c>
      <c r="D5" s="17">
        <f>C5*3</f>
        <v>360</v>
      </c>
      <c r="E5" s="25" t="b">
        <v>0</v>
      </c>
      <c r="F5" s="13">
        <f>IF(E5=TRUE,1,0)</f>
        <v>0</v>
      </c>
      <c r="G5" s="13"/>
      <c r="H5" s="13">
        <f>IF($F$2=1,C5,D5)</f>
        <v>360</v>
      </c>
      <c r="I5" s="13">
        <f>F5*H5</f>
        <v>0</v>
      </c>
      <c r="J5" s="13">
        <f>IF($J$3=1,0.75,1)</f>
        <v>1</v>
      </c>
      <c r="K5" s="13">
        <f>IF(I5*J5&gt;0,I5*J5,0)</f>
        <v>0</v>
      </c>
      <c r="L5" s="13">
        <f>K5*$L$4/2</f>
        <v>0</v>
      </c>
      <c r="M5" s="13">
        <f>M$3*M$4</f>
        <v>0</v>
      </c>
      <c r="N5" s="13">
        <f>M5*I5/2</f>
        <v>0</v>
      </c>
      <c r="O5" s="13" t="str">
        <f>IF((K5+N5)&gt;0,K5+L5+N5,"")</f>
        <v/>
      </c>
    </row>
    <row r="6" spans="2:16" ht="15">
      <c r="B6" s="11" t="s">
        <v>39</v>
      </c>
      <c r="C6" s="17">
        <v>90</v>
      </c>
      <c r="D6" s="17">
        <f t="shared" ref="D6:D9" si="2">C6*3</f>
        <v>270</v>
      </c>
      <c r="E6" s="26" t="b">
        <v>0</v>
      </c>
      <c r="F6" s="13">
        <f>IF(G6&gt;0,1,0)</f>
        <v>0</v>
      </c>
      <c r="G6" s="13">
        <f>Antrag!B8</f>
        <v>0</v>
      </c>
      <c r="H6" s="13">
        <f t="shared" ref="H6:H13" si="3">IF($F$2=1,C6,D6)</f>
        <v>270</v>
      </c>
      <c r="I6" s="13">
        <f>F6*H6*G6</f>
        <v>0</v>
      </c>
      <c r="J6" s="13">
        <f t="shared" ref="J6:J13" si="4">IF($J$3=1,0.75,1)</f>
        <v>1</v>
      </c>
      <c r="K6" s="13">
        <f>IF(I6*J6&gt;0,I6*J6,0)</f>
        <v>0</v>
      </c>
      <c r="L6" s="13">
        <f t="shared" ref="L6:L13" si="5">K6*$L$4/2</f>
        <v>0</v>
      </c>
      <c r="M6" s="13">
        <f t="shared" ref="M6:M10" si="6">M$3*M$4</f>
        <v>0</v>
      </c>
      <c r="N6" s="13">
        <f t="shared" ref="N6:N7" si="7">M6*I6/2</f>
        <v>0</v>
      </c>
      <c r="O6" s="13" t="str">
        <f t="shared" ref="O6:O13" si="8">IF((K6+N6)&gt;0,K6+L6+N6,"")</f>
        <v/>
      </c>
    </row>
    <row r="7" spans="2:16" ht="15">
      <c r="B7" s="11" t="s">
        <v>40</v>
      </c>
      <c r="C7" s="17">
        <v>30</v>
      </c>
      <c r="D7" s="17">
        <f t="shared" si="2"/>
        <v>90</v>
      </c>
      <c r="E7" s="26" t="b">
        <v>0</v>
      </c>
      <c r="F7" s="13">
        <f>IF(G7&gt;0,1,0)</f>
        <v>0</v>
      </c>
      <c r="G7" s="13">
        <f>Antrag!B9</f>
        <v>0</v>
      </c>
      <c r="H7" s="13">
        <f t="shared" si="3"/>
        <v>90</v>
      </c>
      <c r="I7" s="13">
        <f>F7*H7*G7</f>
        <v>0</v>
      </c>
      <c r="J7" s="13">
        <f t="shared" si="4"/>
        <v>1</v>
      </c>
      <c r="K7" s="13">
        <f>IF(I7*J7&gt;0,I7*J7,0)</f>
        <v>0</v>
      </c>
      <c r="L7" s="13">
        <f t="shared" si="5"/>
        <v>0</v>
      </c>
      <c r="M7" s="13">
        <f t="shared" si="6"/>
        <v>0</v>
      </c>
      <c r="N7" s="13">
        <f t="shared" si="7"/>
        <v>0</v>
      </c>
      <c r="O7" s="13" t="str">
        <f t="shared" si="8"/>
        <v/>
      </c>
    </row>
    <row r="8" spans="2:16" ht="15">
      <c r="B8" s="11" t="s">
        <v>59</v>
      </c>
      <c r="C8" s="17">
        <v>30</v>
      </c>
      <c r="D8" s="17">
        <v>90</v>
      </c>
      <c r="E8" s="26"/>
      <c r="F8" s="13">
        <f>IF(G8&gt;0,1,0)</f>
        <v>0</v>
      </c>
      <c r="G8" s="13">
        <f>Antrag!B10</f>
        <v>0</v>
      </c>
      <c r="H8" s="13">
        <f>IF($F$2=1,C8,D8)</f>
        <v>90</v>
      </c>
      <c r="I8" s="13">
        <f>F8*H8*G8</f>
        <v>0</v>
      </c>
      <c r="J8" s="13">
        <f t="shared" si="4"/>
        <v>1</v>
      </c>
      <c r="K8" s="13">
        <f>IF(I8*J8&gt;0,I8*J8,0)</f>
        <v>0</v>
      </c>
      <c r="L8" s="13">
        <f t="shared" si="5"/>
        <v>0</v>
      </c>
      <c r="M8" s="13">
        <f t="shared" si="6"/>
        <v>0</v>
      </c>
      <c r="N8" s="13">
        <f t="shared" ref="N8" si="9">M8*I8/2</f>
        <v>0</v>
      </c>
      <c r="O8" s="13" t="str">
        <f t="shared" si="8"/>
        <v/>
      </c>
    </row>
    <row r="9" spans="2:16" ht="15">
      <c r="B9" s="11" t="s">
        <v>51</v>
      </c>
      <c r="C9" s="17">
        <v>90</v>
      </c>
      <c r="D9" s="17">
        <f t="shared" si="2"/>
        <v>270</v>
      </c>
      <c r="E9" s="26" t="b">
        <v>0</v>
      </c>
      <c r="F9" s="13">
        <f t="shared" ref="F9:F13" si="10">IF(E9=TRUE,1,0)</f>
        <v>0</v>
      </c>
      <c r="G9" s="13"/>
      <c r="H9" s="13">
        <f t="shared" si="3"/>
        <v>270</v>
      </c>
      <c r="I9" s="13">
        <f t="shared" ref="I9:I13" si="11">F9*H9</f>
        <v>0</v>
      </c>
      <c r="J9" s="13">
        <f>IF($J$3=1,1,1)</f>
        <v>1</v>
      </c>
      <c r="K9" s="13">
        <f>IF(I9*J9&gt;0,I9*J9,0)</f>
        <v>0</v>
      </c>
      <c r="L9" s="13"/>
      <c r="M9" s="13">
        <f t="shared" si="6"/>
        <v>0</v>
      </c>
      <c r="N9" s="13">
        <f>M9*I9/2</f>
        <v>0</v>
      </c>
      <c r="O9" s="13" t="str">
        <f t="shared" si="8"/>
        <v/>
      </c>
    </row>
    <row r="10" spans="2:16" ht="15">
      <c r="B10" s="11" t="s">
        <v>46</v>
      </c>
      <c r="C10" s="17">
        <v>50</v>
      </c>
      <c r="D10" s="17">
        <v>50</v>
      </c>
      <c r="E10" s="26" t="b">
        <v>0</v>
      </c>
      <c r="F10" s="13">
        <f t="shared" si="10"/>
        <v>0</v>
      </c>
      <c r="G10" s="13"/>
      <c r="H10" s="13">
        <f t="shared" si="3"/>
        <v>50</v>
      </c>
      <c r="I10" s="13">
        <f t="shared" si="11"/>
        <v>0</v>
      </c>
      <c r="J10" s="13">
        <f t="shared" si="4"/>
        <v>1</v>
      </c>
      <c r="K10" s="13">
        <f>IF(I10*J10&gt;0,I10,0)</f>
        <v>0</v>
      </c>
      <c r="L10" s="13">
        <f t="shared" si="5"/>
        <v>0</v>
      </c>
      <c r="M10" s="13">
        <f t="shared" si="6"/>
        <v>0</v>
      </c>
      <c r="N10" s="13">
        <f t="shared" ref="N10" si="12">M10*I10/2</f>
        <v>0</v>
      </c>
      <c r="O10" s="13" t="str">
        <f t="shared" si="8"/>
        <v/>
      </c>
    </row>
    <row r="11" spans="2:16" ht="15">
      <c r="B11" s="11" t="s">
        <v>47</v>
      </c>
      <c r="C11" s="17">
        <v>0</v>
      </c>
      <c r="D11" s="17">
        <v>0</v>
      </c>
      <c r="E11" s="26" t="b">
        <v>0</v>
      </c>
      <c r="F11" s="13">
        <f t="shared" si="10"/>
        <v>0</v>
      </c>
      <c r="G11" s="13"/>
      <c r="H11" s="13">
        <f t="shared" si="3"/>
        <v>0</v>
      </c>
      <c r="I11" s="13">
        <f t="shared" si="11"/>
        <v>0</v>
      </c>
      <c r="J11" s="13">
        <f t="shared" si="4"/>
        <v>1</v>
      </c>
      <c r="K11" s="13">
        <f>IF(I11*J11&gt;0,I11,0)</f>
        <v>0</v>
      </c>
      <c r="L11" s="13">
        <f t="shared" si="5"/>
        <v>0</v>
      </c>
      <c r="M11" s="13"/>
      <c r="N11" s="13"/>
      <c r="O11" s="13" t="str">
        <f t="shared" si="8"/>
        <v/>
      </c>
    </row>
    <row r="12" spans="2:16" ht="15">
      <c r="B12" s="11" t="s">
        <v>48</v>
      </c>
      <c r="C12" s="17">
        <v>0</v>
      </c>
      <c r="D12" s="17">
        <v>0</v>
      </c>
      <c r="E12" s="26" t="b">
        <v>0</v>
      </c>
      <c r="F12" s="13">
        <f t="shared" si="10"/>
        <v>0</v>
      </c>
      <c r="G12" s="13"/>
      <c r="H12" s="13">
        <f t="shared" si="3"/>
        <v>0</v>
      </c>
      <c r="I12" s="13">
        <f t="shared" si="11"/>
        <v>0</v>
      </c>
      <c r="J12" s="13">
        <f t="shared" si="4"/>
        <v>1</v>
      </c>
      <c r="K12" s="13">
        <f>IF(I12*J12&gt;0,I12,0)</f>
        <v>0</v>
      </c>
      <c r="L12" s="13">
        <f t="shared" si="5"/>
        <v>0</v>
      </c>
      <c r="M12" s="13"/>
      <c r="N12" s="13"/>
      <c r="O12" s="13" t="str">
        <f t="shared" si="8"/>
        <v/>
      </c>
    </row>
    <row r="13" spans="2:16" ht="15">
      <c r="B13" s="11" t="s">
        <v>49</v>
      </c>
      <c r="C13" s="17">
        <v>0</v>
      </c>
      <c r="D13" s="17">
        <v>0</v>
      </c>
      <c r="E13" s="26" t="b">
        <v>0</v>
      </c>
      <c r="F13" s="13">
        <f t="shared" si="10"/>
        <v>0</v>
      </c>
      <c r="G13" s="13"/>
      <c r="H13" s="13">
        <f t="shared" si="3"/>
        <v>0</v>
      </c>
      <c r="I13" s="13">
        <f t="shared" si="11"/>
        <v>0</v>
      </c>
      <c r="J13" s="13">
        <f t="shared" si="4"/>
        <v>1</v>
      </c>
      <c r="K13" s="13">
        <f>IF(I13*J13&gt;0,I13,0)</f>
        <v>0</v>
      </c>
      <c r="L13" s="13">
        <f t="shared" si="5"/>
        <v>0</v>
      </c>
      <c r="M13" s="13"/>
      <c r="N13" s="13"/>
      <c r="O13" s="13" t="str">
        <f t="shared" si="8"/>
        <v/>
      </c>
    </row>
    <row r="14" spans="2:16" ht="15">
      <c r="B14" s="11" t="s">
        <v>54</v>
      </c>
      <c r="C14" s="17"/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v>50</v>
      </c>
    </row>
    <row r="15" spans="2:16" ht="15">
      <c r="B15" s="11" t="s">
        <v>63</v>
      </c>
      <c r="C15" s="17"/>
      <c r="D15" s="17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 t="str">
        <f>IF(P2=1,(-SUM(K5:K13)+K9),"")</f>
        <v/>
      </c>
    </row>
    <row r="16" spans="2:16" ht="15">
      <c r="B16" s="11" t="s">
        <v>1</v>
      </c>
      <c r="C16" s="7"/>
      <c r="D16" s="7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>SUM(O5:O15)</f>
        <v>50</v>
      </c>
    </row>
    <row r="17" spans="2:15" ht="15.75">
      <c r="B17" s="12"/>
      <c r="C17" s="12"/>
      <c r="D17" s="12" t="s">
        <v>60</v>
      </c>
      <c r="E17" s="13"/>
      <c r="F17" s="13">
        <f>IF(SUM(F11:F13)&gt;0,1,0)</f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2:15">
      <c r="D18" t="s">
        <v>61</v>
      </c>
      <c r="F18">
        <f>IF(F17-F10=1,1,0)</f>
        <v>0</v>
      </c>
    </row>
    <row r="20" spans="2:15">
      <c r="D20" t="s">
        <v>62</v>
      </c>
      <c r="F20">
        <f>F5+G6+G7+G8</f>
        <v>0</v>
      </c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F5E7D7CAA4E14B9A2557C4342531C6" ma:contentTypeVersion="14" ma:contentTypeDescription="Ein neues Dokument erstellen." ma:contentTypeScope="" ma:versionID="1bb1bd819d2beb17ffe6e3f1c59ae377">
  <xsd:schema xmlns:xsd="http://www.w3.org/2001/XMLSchema" xmlns:xs="http://www.w3.org/2001/XMLSchema" xmlns:p="http://schemas.microsoft.com/office/2006/metadata/properties" xmlns:ns2="dc3243af-46d2-42c7-901f-f32c7518da67" xmlns:ns3="2a55c650-a8e3-4f9b-82d9-b842c6df4b48" targetNamespace="http://schemas.microsoft.com/office/2006/metadata/properties" ma:root="true" ma:fieldsID="1d46599d25b328e6bd24acc02c50c281" ns2:_="" ns3:_="">
    <xsd:import namespace="dc3243af-46d2-42c7-901f-f32c7518da67"/>
    <xsd:import namespace="2a55c650-a8e3-4f9b-82d9-b842c6df4b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243af-46d2-42c7-901f-f32c7518d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84e4a31-e1bc-4d79-9b72-794d42d43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5c650-a8e3-4f9b-82d9-b842c6df4b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c78a90-e693-4f0d-b2c3-f94a92e1ff1d}" ma:internalName="TaxCatchAll" ma:showField="CatchAllData" ma:web="2a55c650-a8e3-4f9b-82d9-b842c6df4b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243af-46d2-42c7-901f-f32c7518da67">
      <Terms xmlns="http://schemas.microsoft.com/office/infopath/2007/PartnerControls"/>
    </lcf76f155ced4ddcb4097134ff3c332f>
    <TaxCatchAll xmlns="2a55c650-a8e3-4f9b-82d9-b842c6df4b48" xsi:nil="true"/>
  </documentManagement>
</p:properties>
</file>

<file path=customXml/itemProps1.xml><?xml version="1.0" encoding="utf-8"?>
<ds:datastoreItem xmlns:ds="http://schemas.openxmlformats.org/officeDocument/2006/customXml" ds:itemID="{36426B3F-0E47-4A70-9D5B-1E7BF477D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243af-46d2-42c7-901f-f32c7518da67"/>
    <ds:schemaRef ds:uri="2a55c650-a8e3-4f9b-82d9-b842c6df4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18B52-8291-4233-A9B8-94AA2F177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D802AE-4CAF-44A9-A0DC-9B7D549FFC40}">
  <ds:schemaRefs>
    <ds:schemaRef ds:uri="http://purl.org/dc/elements/1.1/"/>
    <ds:schemaRef ds:uri="2a55c650-a8e3-4f9b-82d9-b842c6df4b48"/>
    <ds:schemaRef ds:uri="http://purl.org/dc/terms/"/>
    <ds:schemaRef ds:uri="dc3243af-46d2-42c7-901f-f32c7518da67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Antrag</vt:lpstr>
      <vt:lpstr>Benutzungsbewilligung</vt:lpstr>
      <vt:lpstr>Benutzungsrapport</vt:lpstr>
      <vt:lpstr>Tarife</vt:lpstr>
      <vt:lpstr>Antrag!Druckbereich</vt:lpstr>
      <vt:lpstr>Benutzungsbewilligung!Druckbereich</vt:lpstr>
      <vt:lpstr>Benutzungsrapport!Druckbereich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Arpad Major</dc:creator>
  <cp:lastModifiedBy>Gloor Tobias</cp:lastModifiedBy>
  <cp:lastPrinted>2019-01-11T09:36:58Z</cp:lastPrinted>
  <dcterms:created xsi:type="dcterms:W3CDTF">2016-03-18T07:16:42Z</dcterms:created>
  <dcterms:modified xsi:type="dcterms:W3CDTF">2026-01-20T13:57:18Z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_To_AIP">
    <vt:i4>0</vt:i4>
  </property>
  <property fmtid="{D5CDD505-2E9C-101B-9397-08002B2CF9AE}" pid="3" name="ContentTypeId">
    <vt:lpwstr>0x010100AEF5E7D7CAA4E14B9A2557C4342531C6</vt:lpwstr>
  </property>
  <property fmtid="{D5CDD505-2E9C-101B-9397-08002B2CF9AE}" pid="4" name="MediaServiceImageTags">
    <vt:lpwstr/>
  </property>
</Properties>
</file>